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maxglobal-my.sharepoint.com/personal/miroslav_tlusty_dr-max_global/Documents/zaloha/Dokumenty/zaloha_stavajici/zastupitelstvo/sportovní_výbor/charita/"/>
    </mc:Choice>
  </mc:AlternateContent>
  <xr:revisionPtr revIDLastSave="417" documentId="6_{5D74B221-1A62-4445-B119-BE7F17118EE8}" xr6:coauthVersionLast="45" xr6:coauthVersionMax="45" xr10:uidLastSave="{79E447B9-5496-4CB8-9D11-BF6CC4770253}"/>
  <bookViews>
    <workbookView xWindow="-110" yWindow="-110" windowWidth="19420" windowHeight="10420" xr2:uid="{92DADC21-42B8-4EAD-BCE3-F0172C40954C}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  <sheet name="List8" sheetId="8" r:id="rId8"/>
    <sheet name="List10" sheetId="10" r:id="rId9"/>
    <sheet name="List9" sheetId="9" r:id="rId10"/>
    <sheet name="List11" sheetId="11" r:id="rId11"/>
    <sheet name="List12" sheetId="12" r:id="rId12"/>
  </sheets>
  <definedNames>
    <definedName name="_xlnm._FilterDatabase" localSheetId="0" hidden="1">List1!$A$3:$N$88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8" i="1" l="1"/>
  <c r="M88" i="1"/>
  <c r="K20" i="1"/>
  <c r="L20" i="1"/>
  <c r="L38" i="1"/>
  <c r="L51" i="1"/>
  <c r="L35" i="1"/>
  <c r="F9" i="1"/>
  <c r="H9" i="1"/>
  <c r="L85" i="1"/>
  <c r="L59" i="1"/>
  <c r="M87" i="1"/>
  <c r="M86" i="1"/>
  <c r="L63" i="1"/>
  <c r="L64" i="1"/>
  <c r="M85" i="1" l="1"/>
  <c r="N85" i="1" s="1"/>
  <c r="K16" i="1"/>
  <c r="K47" i="1"/>
  <c r="J56" i="1"/>
  <c r="J38" i="1"/>
  <c r="J35" i="1"/>
  <c r="J20" i="1"/>
  <c r="I20" i="1"/>
  <c r="J47" i="1" l="1"/>
  <c r="M84" i="1" l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5" i="1"/>
  <c r="N65" i="1" s="1"/>
  <c r="M63" i="1"/>
  <c r="N63" i="1" s="1"/>
  <c r="M60" i="1"/>
  <c r="N60" i="1" s="1"/>
  <c r="M59" i="1"/>
  <c r="N59" i="1" s="1"/>
  <c r="M57" i="1"/>
  <c r="N57" i="1" s="1"/>
  <c r="M56" i="1"/>
  <c r="N56" i="1" s="1"/>
  <c r="M55" i="1"/>
  <c r="N55" i="1" s="1"/>
  <c r="M54" i="1"/>
  <c r="N54" i="1" s="1"/>
  <c r="M53" i="1"/>
  <c r="N53" i="1" s="1"/>
  <c r="M51" i="1"/>
  <c r="N51" i="1" s="1"/>
  <c r="M50" i="1"/>
  <c r="N50" i="1" s="1"/>
  <c r="M49" i="1"/>
  <c r="N49" i="1" s="1"/>
  <c r="M48" i="1"/>
  <c r="N48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37" i="1"/>
  <c r="N37" i="1" s="1"/>
  <c r="M36" i="1"/>
  <c r="N36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19" i="1"/>
  <c r="N19" i="1" s="1"/>
  <c r="M17" i="1"/>
  <c r="N17" i="1" s="1"/>
  <c r="M15" i="1"/>
  <c r="N15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M7" i="1"/>
  <c r="N7" i="1" s="1"/>
  <c r="M6" i="1"/>
  <c r="N6" i="1" s="1"/>
  <c r="J58" i="1"/>
  <c r="F39" i="1"/>
  <c r="F40" i="1"/>
  <c r="J4" i="1"/>
  <c r="I38" i="1"/>
  <c r="N8" i="1" l="1"/>
  <c r="M58" i="1"/>
  <c r="N58" i="1" s="1"/>
  <c r="M38" i="1"/>
  <c r="N38" i="1" s="1"/>
  <c r="M39" i="1"/>
  <c r="N39" i="1" s="1"/>
  <c r="M40" i="1"/>
  <c r="N40" i="1" s="1"/>
  <c r="H62" i="1"/>
  <c r="H35" i="1"/>
  <c r="I14" i="1"/>
  <c r="H61" i="1"/>
  <c r="G61" i="1"/>
  <c r="M62" i="1" l="1"/>
  <c r="N62" i="1" s="1"/>
  <c r="M35" i="1"/>
  <c r="N35" i="1" s="1"/>
  <c r="G52" i="1"/>
  <c r="H14" i="1"/>
  <c r="H5" i="1"/>
  <c r="H4" i="1"/>
  <c r="H20" i="1"/>
  <c r="G20" i="1"/>
  <c r="H75" i="1"/>
  <c r="H47" i="1"/>
  <c r="H22" i="1"/>
  <c r="H21" i="1"/>
  <c r="M75" i="1" l="1"/>
  <c r="N75" i="1" s="1"/>
  <c r="M5" i="1"/>
  <c r="N5" i="1" s="1"/>
  <c r="M14" i="1"/>
  <c r="M21" i="1"/>
  <c r="N21" i="1" s="1"/>
  <c r="M22" i="1"/>
  <c r="N22" i="1" s="1"/>
  <c r="M52" i="1"/>
  <c r="N52" i="1" s="1"/>
  <c r="G47" i="1"/>
  <c r="G4" i="1"/>
  <c r="G18" i="1"/>
  <c r="G16" i="1"/>
  <c r="N14" i="1" l="1"/>
  <c r="M16" i="1"/>
  <c r="N16" i="1" s="1"/>
  <c r="M18" i="1"/>
  <c r="N18" i="1" s="1"/>
  <c r="F61" i="1"/>
  <c r="M61" i="1" l="1"/>
  <c r="N61" i="1" s="1"/>
  <c r="F20" i="1"/>
  <c r="F66" i="1"/>
  <c r="F67" i="1"/>
  <c r="M66" i="1" l="1"/>
  <c r="N66" i="1" s="1"/>
  <c r="M20" i="1"/>
  <c r="N20" i="1" s="1"/>
  <c r="M67" i="1"/>
  <c r="N67" i="1" s="1"/>
  <c r="F4" i="1"/>
  <c r="F47" i="1"/>
  <c r="F64" i="1"/>
  <c r="M4" i="1"/>
  <c r="M47" i="1" l="1"/>
  <c r="N47" i="1" s="1"/>
  <c r="M64" i="1"/>
  <c r="N64" i="1" s="1"/>
  <c r="N4" i="1"/>
</calcChain>
</file>

<file path=xl/sharedStrings.xml><?xml version="1.0" encoding="utf-8"?>
<sst xmlns="http://schemas.openxmlformats.org/spreadsheetml/2006/main" count="271" uniqueCount="144">
  <si>
    <t>KAŽDÝ KILÁK POMÁHÁ - přehled účastníků</t>
  </si>
  <si>
    <t>Startovní číslo</t>
  </si>
  <si>
    <t>Příjmení</t>
  </si>
  <si>
    <t>Jméno</t>
  </si>
  <si>
    <t>Startovné</t>
  </si>
  <si>
    <t>CELKOVÝ PŘÍSPĚVEK</t>
  </si>
  <si>
    <t>Kategorie</t>
  </si>
  <si>
    <t>Tlustý</t>
  </si>
  <si>
    <t>Tlustá</t>
  </si>
  <si>
    <t>Miroslav</t>
  </si>
  <si>
    <t>Monika</t>
  </si>
  <si>
    <t>Milan</t>
  </si>
  <si>
    <t>Beata</t>
  </si>
  <si>
    <t>František</t>
  </si>
  <si>
    <t>Muži</t>
  </si>
  <si>
    <t>Ženy</t>
  </si>
  <si>
    <t>Mládež</t>
  </si>
  <si>
    <t>CELKEM KM</t>
  </si>
  <si>
    <t>KILOMETRY</t>
  </si>
  <si>
    <t>Drábková</t>
  </si>
  <si>
    <t>Martina</t>
  </si>
  <si>
    <t>Bernardová</t>
  </si>
  <si>
    <t>Lenka</t>
  </si>
  <si>
    <t>Davídková</t>
  </si>
  <si>
    <t>Eva</t>
  </si>
  <si>
    <t>Cupal</t>
  </si>
  <si>
    <t>Lukáš</t>
  </si>
  <si>
    <t>Domingo</t>
  </si>
  <si>
    <t>Mario Torres</t>
  </si>
  <si>
    <t>Drábek</t>
  </si>
  <si>
    <t>Michal</t>
  </si>
  <si>
    <t>Karolína</t>
  </si>
  <si>
    <t>Štěpařová</t>
  </si>
  <si>
    <t>Simona</t>
  </si>
  <si>
    <t>Fišer</t>
  </si>
  <si>
    <t>Jaroslav</t>
  </si>
  <si>
    <t>Jaroslav ml.</t>
  </si>
  <si>
    <t>Adam</t>
  </si>
  <si>
    <t>Fridrich</t>
  </si>
  <si>
    <t>Tomáš</t>
  </si>
  <si>
    <t>Dvořák</t>
  </si>
  <si>
    <t>Dvořáková</t>
  </si>
  <si>
    <t>Magdalena</t>
  </si>
  <si>
    <t>Jan</t>
  </si>
  <si>
    <t>Marjánka</t>
  </si>
  <si>
    <t>Ballonová</t>
  </si>
  <si>
    <t>Václava</t>
  </si>
  <si>
    <t>Kuželová</t>
  </si>
  <si>
    <t>Kateřina</t>
  </si>
  <si>
    <t>Čechová</t>
  </si>
  <si>
    <t>Husák</t>
  </si>
  <si>
    <t>Vladislav</t>
  </si>
  <si>
    <t>Hamouz</t>
  </si>
  <si>
    <t>Petr</t>
  </si>
  <si>
    <t>Novák</t>
  </si>
  <si>
    <t>Vladimír</t>
  </si>
  <si>
    <t>Nováková Hilská</t>
  </si>
  <si>
    <t>Zuzana</t>
  </si>
  <si>
    <t>Nováková</t>
  </si>
  <si>
    <t>Rozálie</t>
  </si>
  <si>
    <t>Emilie</t>
  </si>
  <si>
    <t>Slánička</t>
  </si>
  <si>
    <t>Kindl</t>
  </si>
  <si>
    <t>Kettner</t>
  </si>
  <si>
    <t>Hill</t>
  </si>
  <si>
    <t>Richard</t>
  </si>
  <si>
    <t>muži</t>
  </si>
  <si>
    <t>Radka</t>
  </si>
  <si>
    <t>Daisy</t>
  </si>
  <si>
    <t>Hornová Lucká</t>
  </si>
  <si>
    <t>Tereza</t>
  </si>
  <si>
    <t>Lucký</t>
  </si>
  <si>
    <t>Dominik</t>
  </si>
  <si>
    <t>Černá</t>
  </si>
  <si>
    <t>Michaela</t>
  </si>
  <si>
    <t>Jungmannová</t>
  </si>
  <si>
    <t>Petra</t>
  </si>
  <si>
    <t>Pecková</t>
  </si>
  <si>
    <t>Hertl</t>
  </si>
  <si>
    <t>zatím bez přihlášky</t>
  </si>
  <si>
    <t>Minařík</t>
  </si>
  <si>
    <t>Rostislav</t>
  </si>
  <si>
    <t>Romana</t>
  </si>
  <si>
    <t>Ondrůj</t>
  </si>
  <si>
    <t>Lubomír</t>
  </si>
  <si>
    <t>Ondrůjová</t>
  </si>
  <si>
    <t>Loskot</t>
  </si>
  <si>
    <t>Jiří</t>
  </si>
  <si>
    <t>Pejšová</t>
  </si>
  <si>
    <t>Marcela</t>
  </si>
  <si>
    <t>Banka</t>
  </si>
  <si>
    <t>Příhodová</t>
  </si>
  <si>
    <t>Barbora</t>
  </si>
  <si>
    <t>Reichl</t>
  </si>
  <si>
    <t>Martin</t>
  </si>
  <si>
    <t>2.4.</t>
  </si>
  <si>
    <t>3.4.</t>
  </si>
  <si>
    <t>4.4.</t>
  </si>
  <si>
    <t>5.4.</t>
  </si>
  <si>
    <t>6.4.</t>
  </si>
  <si>
    <t>7.4.</t>
  </si>
  <si>
    <t>8.4.</t>
  </si>
  <si>
    <t>Opltová</t>
  </si>
  <si>
    <t>Jana</t>
  </si>
  <si>
    <t>Rybář</t>
  </si>
  <si>
    <t>Ivo</t>
  </si>
  <si>
    <t>Rybář Dyntarová</t>
  </si>
  <si>
    <t>Kryštof</t>
  </si>
  <si>
    <t>Matouš</t>
  </si>
  <si>
    <t>Šímová</t>
  </si>
  <si>
    <t>Andrea</t>
  </si>
  <si>
    <t>Dagmar</t>
  </si>
  <si>
    <t>Šíma</t>
  </si>
  <si>
    <t>Matěj</t>
  </si>
  <si>
    <t>Aneta</t>
  </si>
  <si>
    <t>Bedrna</t>
  </si>
  <si>
    <t>Stádník</t>
  </si>
  <si>
    <t>Sailerová</t>
  </si>
  <si>
    <t>Stádníková</t>
  </si>
  <si>
    <t>Adéla</t>
  </si>
  <si>
    <t>Filip</t>
  </si>
  <si>
    <t>Hrdličková</t>
  </si>
  <si>
    <t>Gabriela</t>
  </si>
  <si>
    <t>Šípková</t>
  </si>
  <si>
    <t>ženy</t>
  </si>
  <si>
    <t>Bílková</t>
  </si>
  <si>
    <t>Kristýna</t>
  </si>
  <si>
    <t>Bílek</t>
  </si>
  <si>
    <t>Světničková</t>
  </si>
  <si>
    <t>Veronika</t>
  </si>
  <si>
    <t>Albrecht</t>
  </si>
  <si>
    <t>David</t>
  </si>
  <si>
    <t>Ilašenko</t>
  </si>
  <si>
    <t>Albrechtová</t>
  </si>
  <si>
    <t>Dita</t>
  </si>
  <si>
    <t>Jonáš</t>
  </si>
  <si>
    <t>Tulisová</t>
  </si>
  <si>
    <t>Fousková</t>
  </si>
  <si>
    <t>Zdeňka</t>
  </si>
  <si>
    <t>Jíchová</t>
  </si>
  <si>
    <t>Klára</t>
  </si>
  <si>
    <t>Maršálová</t>
  </si>
  <si>
    <t>Jitka</t>
  </si>
  <si>
    <t>zatím nedorazilo (150)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</si>
</sst>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22F2-9A71-40ED-ABBD-B5C8708E96B9}">
  <dimension ref="A1:N89"/>
  <sheetViews>
    <sheetView tabSelected="1" zoomScaleNormal="100" workbookViewId="0">
      <selection activeCell="A5" sqref="A5"/>
    </sheetView>
  </sheetViews>
  <sheetFormatPr defaultColWidth="13.36328125" defaultRowHeight="14.5" x14ac:dyDescent="0.35"/>
  <cols>
    <col min="1" max="1" width="16.36328125" bestFit="1" customWidth="1"/>
    <col min="2" max="2" width="14.81640625" bestFit="1" customWidth="1"/>
    <col min="5" max="5" width="19.54296875" bestFit="1" customWidth="1"/>
    <col min="6" max="9" width="13.36328125" style="1"/>
    <col min="10" max="10" width="7.54296875" style="1" customWidth="1"/>
    <col min="11" max="12" width="8.453125" style="1" customWidth="1"/>
    <col min="14" max="14" width="17.81640625" bestFit="1" customWidth="1"/>
  </cols>
  <sheetData>
    <row r="1" spans="1:14" ht="21" x14ac:dyDescent="0.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35">
      <c r="A2" s="13" t="s">
        <v>1</v>
      </c>
      <c r="B2" s="13" t="s">
        <v>2</v>
      </c>
      <c r="C2" s="13" t="s">
        <v>3</v>
      </c>
      <c r="D2" s="13" t="s">
        <v>6</v>
      </c>
      <c r="E2" s="13" t="s">
        <v>4</v>
      </c>
      <c r="F2" s="11" t="s">
        <v>18</v>
      </c>
      <c r="G2" s="11"/>
      <c r="H2" s="11"/>
      <c r="I2" s="11"/>
      <c r="J2" s="11"/>
      <c r="K2" s="11"/>
      <c r="L2" s="11"/>
      <c r="M2" s="2"/>
      <c r="N2" s="2"/>
    </row>
    <row r="3" spans="1:14" x14ac:dyDescent="0.35">
      <c r="A3" s="14"/>
      <c r="B3" s="14"/>
      <c r="C3" s="14"/>
      <c r="D3" s="14"/>
      <c r="E3" s="14"/>
      <c r="F3" s="3" t="s">
        <v>95</v>
      </c>
      <c r="G3" s="3" t="s">
        <v>96</v>
      </c>
      <c r="H3" s="8" t="s">
        <v>97</v>
      </c>
      <c r="I3" s="3" t="s">
        <v>98</v>
      </c>
      <c r="J3" s="3" t="s">
        <v>99</v>
      </c>
      <c r="K3" s="3" t="s">
        <v>100</v>
      </c>
      <c r="L3" s="8" t="s">
        <v>101</v>
      </c>
      <c r="M3" s="2" t="s">
        <v>17</v>
      </c>
      <c r="N3" s="2" t="s">
        <v>5</v>
      </c>
    </row>
    <row r="4" spans="1:14" x14ac:dyDescent="0.35">
      <c r="A4" s="5">
        <v>1</v>
      </c>
      <c r="B4" s="3" t="s">
        <v>7</v>
      </c>
      <c r="C4" s="3" t="s">
        <v>9</v>
      </c>
      <c r="D4" s="3" t="s">
        <v>14</v>
      </c>
      <c r="E4" s="3">
        <v>200</v>
      </c>
      <c r="F4" s="3">
        <f>9.65+15.92</f>
        <v>25.57</v>
      </c>
      <c r="G4" s="3">
        <f>5.27+15.38</f>
        <v>20.65</v>
      </c>
      <c r="H4" s="3">
        <f>8.25+10.64+2.9</f>
        <v>21.79</v>
      </c>
      <c r="I4" s="3">
        <v>16.829999999999998</v>
      </c>
      <c r="J4" s="3">
        <f>9.48+5.38</f>
        <v>14.86</v>
      </c>
      <c r="K4" s="3">
        <v>17.82</v>
      </c>
      <c r="L4" s="3">
        <v>17.7</v>
      </c>
      <c r="M4" s="3">
        <f>ROUND(SUM(F4:L4),0)</f>
        <v>135</v>
      </c>
      <c r="N4" s="3">
        <f>E4+M4</f>
        <v>335</v>
      </c>
    </row>
    <row r="5" spans="1:14" x14ac:dyDescent="0.35">
      <c r="A5" s="5">
        <v>2</v>
      </c>
      <c r="B5" s="3" t="s">
        <v>8</v>
      </c>
      <c r="C5" s="3" t="s">
        <v>10</v>
      </c>
      <c r="D5" s="3" t="s">
        <v>15</v>
      </c>
      <c r="E5" s="3">
        <v>200</v>
      </c>
      <c r="F5" s="3">
        <v>9.77</v>
      </c>
      <c r="G5" s="3">
        <v>5.27</v>
      </c>
      <c r="H5" s="3">
        <f>8.23+2.7</f>
        <v>10.93</v>
      </c>
      <c r="I5" s="3"/>
      <c r="J5" s="3"/>
      <c r="K5" s="3">
        <v>5.01</v>
      </c>
      <c r="L5" s="3">
        <v>5.0199999999999996</v>
      </c>
      <c r="M5" s="3">
        <f t="shared" ref="M5:M68" si="0">ROUND(SUM(F5:L5),0)</f>
        <v>36</v>
      </c>
      <c r="N5" s="3">
        <f t="shared" ref="N5:N68" si="1">E5+M5</f>
        <v>236</v>
      </c>
    </row>
    <row r="6" spans="1:14" x14ac:dyDescent="0.35">
      <c r="A6" s="5">
        <v>3</v>
      </c>
      <c r="B6" s="3" t="s">
        <v>7</v>
      </c>
      <c r="C6" s="3" t="s">
        <v>11</v>
      </c>
      <c r="D6" s="3" t="s">
        <v>16</v>
      </c>
      <c r="E6" s="3">
        <v>200</v>
      </c>
      <c r="F6" s="3">
        <v>12.64</v>
      </c>
      <c r="G6" s="3"/>
      <c r="H6" s="3">
        <v>21.01</v>
      </c>
      <c r="I6" s="3"/>
      <c r="J6" s="3"/>
      <c r="K6" s="3"/>
      <c r="L6" s="3"/>
      <c r="M6" s="3">
        <f t="shared" si="0"/>
        <v>34</v>
      </c>
      <c r="N6" s="3">
        <f t="shared" si="1"/>
        <v>234</v>
      </c>
    </row>
    <row r="7" spans="1:14" x14ac:dyDescent="0.35">
      <c r="A7" s="5">
        <v>4</v>
      </c>
      <c r="B7" s="3" t="s">
        <v>8</v>
      </c>
      <c r="C7" s="3" t="s">
        <v>12</v>
      </c>
      <c r="D7" s="3" t="s">
        <v>16</v>
      </c>
      <c r="E7" s="3">
        <v>200</v>
      </c>
      <c r="F7" s="3">
        <v>9.65</v>
      </c>
      <c r="G7" s="3"/>
      <c r="H7" s="3">
        <v>21.01</v>
      </c>
      <c r="I7" s="3"/>
      <c r="J7" s="3"/>
      <c r="K7" s="3">
        <v>5.01</v>
      </c>
      <c r="L7" s="3"/>
      <c r="M7" s="3">
        <f t="shared" si="0"/>
        <v>36</v>
      </c>
      <c r="N7" s="3">
        <f t="shared" si="1"/>
        <v>236</v>
      </c>
    </row>
    <row r="8" spans="1:14" x14ac:dyDescent="0.35">
      <c r="A8" s="5">
        <v>5</v>
      </c>
      <c r="B8" s="3" t="s">
        <v>7</v>
      </c>
      <c r="C8" s="3" t="s">
        <v>13</v>
      </c>
      <c r="D8" s="3" t="s">
        <v>16</v>
      </c>
      <c r="E8" s="3">
        <v>200</v>
      </c>
      <c r="F8" s="3">
        <v>10.68</v>
      </c>
      <c r="G8" s="3"/>
      <c r="H8" s="3">
        <v>20.04</v>
      </c>
      <c r="I8" s="3"/>
      <c r="J8" s="3"/>
      <c r="K8" s="3">
        <v>8.5299999999999994</v>
      </c>
      <c r="L8" s="3">
        <v>54.03</v>
      </c>
      <c r="M8" s="3">
        <f t="shared" si="0"/>
        <v>93</v>
      </c>
      <c r="N8" s="3">
        <f t="shared" si="1"/>
        <v>293</v>
      </c>
    </row>
    <row r="9" spans="1:14" x14ac:dyDescent="0.35">
      <c r="A9" s="6">
        <v>6</v>
      </c>
      <c r="B9" s="4" t="s">
        <v>19</v>
      </c>
      <c r="C9" s="4" t="s">
        <v>20</v>
      </c>
      <c r="D9" s="4" t="s">
        <v>15</v>
      </c>
      <c r="E9" s="4">
        <v>200</v>
      </c>
      <c r="F9" s="3">
        <f>10.91+6</f>
        <v>16.91</v>
      </c>
      <c r="G9" s="3">
        <v>3.69</v>
      </c>
      <c r="H9" s="3">
        <f>10.47+5.54</f>
        <v>16.010000000000002</v>
      </c>
      <c r="I9" s="3"/>
      <c r="J9" s="3"/>
      <c r="K9" s="3">
        <v>5.45</v>
      </c>
      <c r="L9" s="3">
        <v>7.68</v>
      </c>
      <c r="M9" s="3">
        <f t="shared" si="0"/>
        <v>50</v>
      </c>
      <c r="N9" s="3">
        <f t="shared" si="1"/>
        <v>250</v>
      </c>
    </row>
    <row r="10" spans="1:14" x14ac:dyDescent="0.35">
      <c r="A10" s="6">
        <v>7</v>
      </c>
      <c r="B10" s="4" t="s">
        <v>21</v>
      </c>
      <c r="C10" s="4" t="s">
        <v>22</v>
      </c>
      <c r="D10" s="4" t="s">
        <v>15</v>
      </c>
      <c r="E10" s="4">
        <v>100</v>
      </c>
      <c r="F10" s="3"/>
      <c r="G10" s="3"/>
      <c r="H10" s="3"/>
      <c r="I10" s="3"/>
      <c r="J10" s="3"/>
      <c r="K10" s="3"/>
      <c r="L10" s="3"/>
      <c r="M10" s="3">
        <f t="shared" si="0"/>
        <v>0</v>
      </c>
      <c r="N10" s="3">
        <f t="shared" si="1"/>
        <v>100</v>
      </c>
    </row>
    <row r="11" spans="1:14" x14ac:dyDescent="0.35">
      <c r="A11" s="6">
        <v>8</v>
      </c>
      <c r="B11" s="4" t="s">
        <v>23</v>
      </c>
      <c r="C11" s="4" t="s">
        <v>24</v>
      </c>
      <c r="D11" s="4" t="s">
        <v>15</v>
      </c>
      <c r="E11" s="4">
        <v>200</v>
      </c>
      <c r="F11" s="3">
        <v>8.1999999999999993</v>
      </c>
      <c r="G11" s="3">
        <v>21.28</v>
      </c>
      <c r="H11" s="3">
        <v>16.5</v>
      </c>
      <c r="I11" s="3">
        <v>5.83</v>
      </c>
      <c r="J11" s="3">
        <v>5.65</v>
      </c>
      <c r="K11" s="3">
        <v>2.67</v>
      </c>
      <c r="L11" s="3"/>
      <c r="M11" s="3">
        <f t="shared" si="0"/>
        <v>60</v>
      </c>
      <c r="N11" s="3">
        <f t="shared" si="1"/>
        <v>260</v>
      </c>
    </row>
    <row r="12" spans="1:14" x14ac:dyDescent="0.35">
      <c r="A12" s="6">
        <v>9</v>
      </c>
      <c r="B12" s="4" t="s">
        <v>25</v>
      </c>
      <c r="C12" s="4" t="s">
        <v>26</v>
      </c>
      <c r="D12" s="4" t="s">
        <v>14</v>
      </c>
      <c r="E12" s="4">
        <v>200</v>
      </c>
      <c r="F12" s="3">
        <v>5.9</v>
      </c>
      <c r="G12" s="3">
        <v>33.4</v>
      </c>
      <c r="H12" s="3">
        <v>29.9</v>
      </c>
      <c r="I12" s="3">
        <v>4.9000000000000004</v>
      </c>
      <c r="J12" s="3">
        <v>31.8</v>
      </c>
      <c r="K12" s="3"/>
      <c r="L12" s="3">
        <v>18.600000000000001</v>
      </c>
      <c r="M12" s="3">
        <f t="shared" si="0"/>
        <v>125</v>
      </c>
      <c r="N12" s="3">
        <f t="shared" si="1"/>
        <v>325</v>
      </c>
    </row>
    <row r="13" spans="1:14" x14ac:dyDescent="0.35">
      <c r="A13" s="6">
        <v>10</v>
      </c>
      <c r="B13" s="4" t="s">
        <v>27</v>
      </c>
      <c r="C13" s="4" t="s">
        <v>28</v>
      </c>
      <c r="D13" s="4" t="s">
        <v>14</v>
      </c>
      <c r="E13" s="4">
        <v>100</v>
      </c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">
        <f t="shared" si="1"/>
        <v>100</v>
      </c>
    </row>
    <row r="14" spans="1:14" x14ac:dyDescent="0.35">
      <c r="A14" s="6">
        <v>11</v>
      </c>
      <c r="B14" s="4" t="s">
        <v>29</v>
      </c>
      <c r="C14" s="4" t="s">
        <v>30</v>
      </c>
      <c r="D14" s="4" t="s">
        <v>14</v>
      </c>
      <c r="E14" s="4">
        <v>200</v>
      </c>
      <c r="F14" s="3">
        <v>10.01</v>
      </c>
      <c r="G14" s="3">
        <v>31.92</v>
      </c>
      <c r="H14" s="3">
        <f>50.43+10.2</f>
        <v>60.629999999999995</v>
      </c>
      <c r="I14" s="3">
        <f>30.21+8.1</f>
        <v>38.31</v>
      </c>
      <c r="J14" s="3">
        <v>42.67</v>
      </c>
      <c r="K14" s="3">
        <v>30.83</v>
      </c>
      <c r="L14" s="3">
        <v>31.83</v>
      </c>
      <c r="M14" s="3">
        <f t="shared" si="0"/>
        <v>246</v>
      </c>
      <c r="N14" s="3">
        <f t="shared" si="1"/>
        <v>446</v>
      </c>
    </row>
    <row r="15" spans="1:14" x14ac:dyDescent="0.35">
      <c r="A15" s="6">
        <v>12</v>
      </c>
      <c r="B15" s="4" t="s">
        <v>19</v>
      </c>
      <c r="C15" s="4" t="s">
        <v>31</v>
      </c>
      <c r="D15" s="4" t="s">
        <v>16</v>
      </c>
      <c r="E15" s="4">
        <v>100</v>
      </c>
      <c r="F15" s="3">
        <v>10.01</v>
      </c>
      <c r="G15" s="3"/>
      <c r="H15" s="3">
        <v>10.199999999999999</v>
      </c>
      <c r="I15" s="3">
        <v>8.1</v>
      </c>
      <c r="J15" s="3"/>
      <c r="K15" s="3"/>
      <c r="L15" s="3">
        <v>10.1</v>
      </c>
      <c r="M15" s="3">
        <f t="shared" si="0"/>
        <v>38</v>
      </c>
      <c r="N15" s="3">
        <f t="shared" si="1"/>
        <v>138</v>
      </c>
    </row>
    <row r="16" spans="1:14" x14ac:dyDescent="0.35">
      <c r="A16" s="6">
        <v>13</v>
      </c>
      <c r="B16" s="4" t="s">
        <v>32</v>
      </c>
      <c r="C16" s="4" t="s">
        <v>33</v>
      </c>
      <c r="D16" s="4" t="s">
        <v>15</v>
      </c>
      <c r="E16" s="4">
        <v>200</v>
      </c>
      <c r="F16" s="3">
        <v>11.74</v>
      </c>
      <c r="G16" s="3">
        <f>4.36+7.11</f>
        <v>11.47</v>
      </c>
      <c r="H16" s="3">
        <v>14.92</v>
      </c>
      <c r="I16" s="3">
        <v>8.5399999999999991</v>
      </c>
      <c r="J16" s="3">
        <v>6.66</v>
      </c>
      <c r="K16" s="3">
        <f>3.42+2.92</f>
        <v>6.34</v>
      </c>
      <c r="L16" s="3">
        <v>6.19</v>
      </c>
      <c r="M16" s="3">
        <f t="shared" si="0"/>
        <v>66</v>
      </c>
      <c r="N16" s="3">
        <f t="shared" si="1"/>
        <v>266</v>
      </c>
    </row>
    <row r="17" spans="1:14" x14ac:dyDescent="0.35">
      <c r="A17" s="6">
        <v>14</v>
      </c>
      <c r="B17" s="4" t="s">
        <v>34</v>
      </c>
      <c r="C17" s="4" t="s">
        <v>35</v>
      </c>
      <c r="D17" s="4" t="s">
        <v>14</v>
      </c>
      <c r="E17" s="4">
        <v>200</v>
      </c>
      <c r="F17" s="3"/>
      <c r="G17" s="3"/>
      <c r="H17" s="3"/>
      <c r="I17" s="3"/>
      <c r="J17" s="3"/>
      <c r="K17" s="3"/>
      <c r="L17" s="3"/>
      <c r="M17" s="3">
        <f t="shared" si="0"/>
        <v>0</v>
      </c>
      <c r="N17" s="3">
        <f t="shared" si="1"/>
        <v>200</v>
      </c>
    </row>
    <row r="18" spans="1:14" x14ac:dyDescent="0.35">
      <c r="A18" s="6">
        <v>15</v>
      </c>
      <c r="B18" s="4" t="s">
        <v>34</v>
      </c>
      <c r="C18" s="4" t="s">
        <v>36</v>
      </c>
      <c r="D18" s="4" t="s">
        <v>16</v>
      </c>
      <c r="E18" s="4">
        <v>200</v>
      </c>
      <c r="F18" s="3"/>
      <c r="G18" s="3">
        <f>5.97+11.01</f>
        <v>16.98</v>
      </c>
      <c r="H18" s="3"/>
      <c r="I18" s="3"/>
      <c r="J18" s="3">
        <v>6.66</v>
      </c>
      <c r="K18" s="3"/>
      <c r="L18" s="3">
        <v>10.33</v>
      </c>
      <c r="M18" s="3">
        <f t="shared" si="0"/>
        <v>34</v>
      </c>
      <c r="N18" s="3">
        <f t="shared" si="1"/>
        <v>234</v>
      </c>
    </row>
    <row r="19" spans="1:14" x14ac:dyDescent="0.35">
      <c r="A19" s="6">
        <v>16</v>
      </c>
      <c r="B19" s="4" t="s">
        <v>34</v>
      </c>
      <c r="C19" s="4" t="s">
        <v>37</v>
      </c>
      <c r="D19" s="4" t="s">
        <v>16</v>
      </c>
      <c r="E19" s="4">
        <v>200</v>
      </c>
      <c r="F19" s="3"/>
      <c r="G19" s="3">
        <v>7.11</v>
      </c>
      <c r="H19" s="3"/>
      <c r="I19" s="3"/>
      <c r="J19" s="3">
        <v>6.66</v>
      </c>
      <c r="K19" s="3"/>
      <c r="L19" s="3">
        <v>6.19</v>
      </c>
      <c r="M19" s="3">
        <f t="shared" si="0"/>
        <v>20</v>
      </c>
      <c r="N19" s="3">
        <f t="shared" si="1"/>
        <v>220</v>
      </c>
    </row>
    <row r="20" spans="1:14" x14ac:dyDescent="0.35">
      <c r="A20" s="6">
        <v>17</v>
      </c>
      <c r="B20" s="4" t="s">
        <v>38</v>
      </c>
      <c r="C20" s="4" t="s">
        <v>39</v>
      </c>
      <c r="D20" s="4" t="s">
        <v>14</v>
      </c>
      <c r="E20" s="4">
        <v>200</v>
      </c>
      <c r="F20" s="3">
        <f>11.31+5.18</f>
        <v>16.490000000000002</v>
      </c>
      <c r="G20" s="3">
        <f>5.42+5.76</f>
        <v>11.18</v>
      </c>
      <c r="H20" s="3">
        <f>6.05+6.24</f>
        <v>12.29</v>
      </c>
      <c r="I20" s="3">
        <f>5.88+4.2</f>
        <v>10.08</v>
      </c>
      <c r="J20" s="3">
        <f>6.04+7.61</f>
        <v>13.65</v>
      </c>
      <c r="K20" s="3">
        <f>5.14+4.86</f>
        <v>10</v>
      </c>
      <c r="L20" s="3">
        <f>6.13+12.02</f>
        <v>18.149999999999999</v>
      </c>
      <c r="M20" s="3">
        <f t="shared" si="0"/>
        <v>92</v>
      </c>
      <c r="N20" s="3">
        <f t="shared" si="1"/>
        <v>292</v>
      </c>
    </row>
    <row r="21" spans="1:14" x14ac:dyDescent="0.35">
      <c r="A21" s="6">
        <v>18</v>
      </c>
      <c r="B21" s="4" t="s">
        <v>40</v>
      </c>
      <c r="C21" s="4" t="s">
        <v>11</v>
      </c>
      <c r="D21" s="4" t="s">
        <v>14</v>
      </c>
      <c r="E21" s="4">
        <v>100</v>
      </c>
      <c r="F21" s="3"/>
      <c r="G21" s="3"/>
      <c r="H21" s="3">
        <f>5.8+18.86</f>
        <v>24.66</v>
      </c>
      <c r="I21" s="3"/>
      <c r="J21" s="3">
        <v>2.78</v>
      </c>
      <c r="K21" s="3"/>
      <c r="L21" s="3"/>
      <c r="M21" s="3">
        <f t="shared" si="0"/>
        <v>27</v>
      </c>
      <c r="N21" s="3">
        <f t="shared" si="1"/>
        <v>127</v>
      </c>
    </row>
    <row r="22" spans="1:14" x14ac:dyDescent="0.35">
      <c r="A22" s="6">
        <v>19</v>
      </c>
      <c r="B22" s="4" t="s">
        <v>41</v>
      </c>
      <c r="C22" s="4" t="s">
        <v>42</v>
      </c>
      <c r="D22" s="4" t="s">
        <v>15</v>
      </c>
      <c r="E22" s="4">
        <v>100</v>
      </c>
      <c r="F22" s="3"/>
      <c r="G22" s="3"/>
      <c r="H22" s="3">
        <f>5.8+18.86</f>
        <v>24.66</v>
      </c>
      <c r="I22" s="3"/>
      <c r="J22" s="3">
        <v>2.78</v>
      </c>
      <c r="K22" s="3"/>
      <c r="L22" s="3">
        <v>3.04</v>
      </c>
      <c r="M22" s="3">
        <f t="shared" si="0"/>
        <v>30</v>
      </c>
      <c r="N22" s="3">
        <f t="shared" si="1"/>
        <v>130</v>
      </c>
    </row>
    <row r="23" spans="1:14" x14ac:dyDescent="0.35">
      <c r="A23" s="6">
        <v>20</v>
      </c>
      <c r="B23" s="4" t="s">
        <v>41</v>
      </c>
      <c r="C23" s="4" t="s">
        <v>31</v>
      </c>
      <c r="D23" s="4" t="s">
        <v>16</v>
      </c>
      <c r="E23" s="4">
        <v>100</v>
      </c>
      <c r="F23" s="3"/>
      <c r="G23" s="3"/>
      <c r="H23" s="3">
        <v>5.8</v>
      </c>
      <c r="I23" s="3"/>
      <c r="J23" s="3">
        <v>2.78</v>
      </c>
      <c r="K23" s="3"/>
      <c r="L23" s="3">
        <v>3.04</v>
      </c>
      <c r="M23" s="3">
        <f t="shared" si="0"/>
        <v>12</v>
      </c>
      <c r="N23" s="3">
        <f t="shared" si="1"/>
        <v>112</v>
      </c>
    </row>
    <row r="24" spans="1:14" x14ac:dyDescent="0.35">
      <c r="A24" s="6">
        <v>21</v>
      </c>
      <c r="B24" s="4" t="s">
        <v>40</v>
      </c>
      <c r="C24" s="4" t="s">
        <v>43</v>
      </c>
      <c r="D24" s="4" t="s">
        <v>16</v>
      </c>
      <c r="E24" s="4">
        <v>100</v>
      </c>
      <c r="F24" s="3"/>
      <c r="G24" s="3"/>
      <c r="H24" s="3">
        <v>5.8</v>
      </c>
      <c r="I24" s="3"/>
      <c r="J24" s="3">
        <v>2.78</v>
      </c>
      <c r="K24" s="3"/>
      <c r="L24" s="3">
        <v>3.04</v>
      </c>
      <c r="M24" s="3">
        <f t="shared" si="0"/>
        <v>12</v>
      </c>
      <c r="N24" s="3">
        <f t="shared" si="1"/>
        <v>112</v>
      </c>
    </row>
    <row r="25" spans="1:14" x14ac:dyDescent="0.35">
      <c r="A25" s="6">
        <v>22</v>
      </c>
      <c r="B25" s="4" t="s">
        <v>41</v>
      </c>
      <c r="C25" s="4" t="s">
        <v>44</v>
      </c>
      <c r="D25" s="4" t="s">
        <v>16</v>
      </c>
      <c r="E25" s="4">
        <v>100</v>
      </c>
      <c r="F25" s="3"/>
      <c r="G25" s="3"/>
      <c r="H25" s="3">
        <v>5.8</v>
      </c>
      <c r="I25" s="3"/>
      <c r="J25" s="3">
        <v>2.78</v>
      </c>
      <c r="K25" s="3"/>
      <c r="L25" s="3"/>
      <c r="M25" s="3">
        <f t="shared" si="0"/>
        <v>9</v>
      </c>
      <c r="N25" s="3">
        <f t="shared" si="1"/>
        <v>109</v>
      </c>
    </row>
    <row r="26" spans="1:14" x14ac:dyDescent="0.35">
      <c r="A26" s="6">
        <v>23</v>
      </c>
      <c r="B26" s="4" t="s">
        <v>45</v>
      </c>
      <c r="C26" s="4" t="s">
        <v>46</v>
      </c>
      <c r="D26" s="4" t="s">
        <v>15</v>
      </c>
      <c r="E26" s="4">
        <v>200</v>
      </c>
      <c r="F26" s="3"/>
      <c r="G26" s="3">
        <v>21.08</v>
      </c>
      <c r="H26" s="3">
        <v>5.01</v>
      </c>
      <c r="I26" s="3"/>
      <c r="J26" s="3"/>
      <c r="K26" s="3"/>
      <c r="L26" s="3">
        <v>5.03</v>
      </c>
      <c r="M26" s="3">
        <f t="shared" si="0"/>
        <v>31</v>
      </c>
      <c r="N26" s="3">
        <f t="shared" si="1"/>
        <v>231</v>
      </c>
    </row>
    <row r="27" spans="1:14" x14ac:dyDescent="0.35">
      <c r="A27" s="6">
        <v>24</v>
      </c>
      <c r="B27" s="4" t="s">
        <v>47</v>
      </c>
      <c r="C27" s="4" t="s">
        <v>48</v>
      </c>
      <c r="D27" s="4" t="s">
        <v>15</v>
      </c>
      <c r="E27" s="4">
        <v>500</v>
      </c>
      <c r="F27" s="3"/>
      <c r="G27" s="3"/>
      <c r="H27" s="3"/>
      <c r="I27" s="3"/>
      <c r="J27" s="3"/>
      <c r="K27" s="3"/>
      <c r="L27" s="3"/>
      <c r="M27" s="3">
        <f t="shared" si="0"/>
        <v>0</v>
      </c>
      <c r="N27" s="3">
        <f t="shared" si="1"/>
        <v>500</v>
      </c>
    </row>
    <row r="28" spans="1:14" x14ac:dyDescent="0.35">
      <c r="A28" s="6">
        <v>25</v>
      </c>
      <c r="B28" s="4" t="s">
        <v>49</v>
      </c>
      <c r="C28" s="4" t="s">
        <v>48</v>
      </c>
      <c r="D28" s="4" t="s">
        <v>15</v>
      </c>
      <c r="E28" s="4">
        <v>150</v>
      </c>
      <c r="F28" s="3"/>
      <c r="G28" s="3"/>
      <c r="H28" s="3"/>
      <c r="I28" s="3"/>
      <c r="J28" s="3"/>
      <c r="K28" s="3"/>
      <c r="L28" s="3"/>
      <c r="M28" s="3">
        <f t="shared" si="0"/>
        <v>0</v>
      </c>
      <c r="N28" s="3">
        <f t="shared" si="1"/>
        <v>150</v>
      </c>
    </row>
    <row r="29" spans="1:14" x14ac:dyDescent="0.35">
      <c r="A29" s="6">
        <v>26</v>
      </c>
      <c r="B29" s="4" t="s">
        <v>50</v>
      </c>
      <c r="C29" s="4" t="s">
        <v>51</v>
      </c>
      <c r="D29" s="4" t="s">
        <v>14</v>
      </c>
      <c r="E29" s="4">
        <v>200</v>
      </c>
      <c r="F29" s="3"/>
      <c r="G29" s="3"/>
      <c r="H29" s="3"/>
      <c r="I29" s="3"/>
      <c r="J29" s="3"/>
      <c r="K29" s="3"/>
      <c r="L29" s="3"/>
      <c r="M29" s="3">
        <f t="shared" si="0"/>
        <v>0</v>
      </c>
      <c r="N29" s="3">
        <f t="shared" si="1"/>
        <v>200</v>
      </c>
    </row>
    <row r="30" spans="1:14" x14ac:dyDescent="0.35">
      <c r="A30" s="7" t="s">
        <v>79</v>
      </c>
      <c r="B30" s="4" t="s">
        <v>52</v>
      </c>
      <c r="C30" s="4" t="s">
        <v>53</v>
      </c>
      <c r="D30" s="4" t="s">
        <v>14</v>
      </c>
      <c r="E30" s="4">
        <v>500</v>
      </c>
      <c r="F30" s="3"/>
      <c r="G30" s="3"/>
      <c r="H30" s="3"/>
      <c r="I30" s="3"/>
      <c r="J30" s="3"/>
      <c r="K30" s="3"/>
      <c r="L30" s="3"/>
      <c r="M30" s="3">
        <f t="shared" si="0"/>
        <v>0</v>
      </c>
      <c r="N30" s="3">
        <f t="shared" si="1"/>
        <v>500</v>
      </c>
    </row>
    <row r="31" spans="1:14" x14ac:dyDescent="0.35">
      <c r="A31" s="6">
        <v>28</v>
      </c>
      <c r="B31" s="4" t="s">
        <v>54</v>
      </c>
      <c r="C31" s="4" t="s">
        <v>55</v>
      </c>
      <c r="D31" s="4" t="s">
        <v>14</v>
      </c>
      <c r="E31" s="4">
        <v>100</v>
      </c>
      <c r="F31" s="3"/>
      <c r="G31" s="3"/>
      <c r="H31" s="3"/>
      <c r="I31" s="3"/>
      <c r="J31" s="3"/>
      <c r="K31" s="3"/>
      <c r="L31" s="3"/>
      <c r="M31" s="3">
        <f t="shared" si="0"/>
        <v>0</v>
      </c>
      <c r="N31" s="3">
        <f t="shared" si="1"/>
        <v>100</v>
      </c>
    </row>
    <row r="32" spans="1:14" x14ac:dyDescent="0.35">
      <c r="A32" s="6">
        <v>29</v>
      </c>
      <c r="B32" s="4" t="s">
        <v>56</v>
      </c>
      <c r="C32" s="4" t="s">
        <v>57</v>
      </c>
      <c r="D32" s="4" t="s">
        <v>15</v>
      </c>
      <c r="E32" s="4">
        <v>100</v>
      </c>
      <c r="F32" s="3"/>
      <c r="G32" s="3"/>
      <c r="H32" s="3"/>
      <c r="I32" s="3"/>
      <c r="J32" s="3"/>
      <c r="K32" s="3"/>
      <c r="L32" s="3"/>
      <c r="M32" s="3">
        <f t="shared" si="0"/>
        <v>0</v>
      </c>
      <c r="N32" s="3">
        <f t="shared" si="1"/>
        <v>100</v>
      </c>
    </row>
    <row r="33" spans="1:14" x14ac:dyDescent="0.35">
      <c r="A33" s="6">
        <v>30</v>
      </c>
      <c r="B33" s="4" t="s">
        <v>58</v>
      </c>
      <c r="C33" s="4" t="s">
        <v>59</v>
      </c>
      <c r="D33" s="4" t="s">
        <v>16</v>
      </c>
      <c r="E33" s="4">
        <v>200</v>
      </c>
      <c r="F33" s="3"/>
      <c r="G33" s="3"/>
      <c r="H33" s="3"/>
      <c r="I33" s="3"/>
      <c r="J33" s="3"/>
      <c r="K33" s="3"/>
      <c r="L33" s="3"/>
      <c r="M33" s="3">
        <f t="shared" si="0"/>
        <v>0</v>
      </c>
      <c r="N33" s="3">
        <f t="shared" si="1"/>
        <v>200</v>
      </c>
    </row>
    <row r="34" spans="1:14" x14ac:dyDescent="0.35">
      <c r="A34" s="6">
        <v>31</v>
      </c>
      <c r="B34" s="4" t="s">
        <v>58</v>
      </c>
      <c r="C34" s="4" t="s">
        <v>60</v>
      </c>
      <c r="D34" s="4" t="s">
        <v>16</v>
      </c>
      <c r="E34" s="4">
        <v>200</v>
      </c>
      <c r="F34" s="3"/>
      <c r="G34" s="3"/>
      <c r="H34" s="3"/>
      <c r="I34" s="3"/>
      <c r="J34" s="3"/>
      <c r="K34" s="3"/>
      <c r="L34" s="3"/>
      <c r="M34" s="3">
        <f t="shared" si="0"/>
        <v>0</v>
      </c>
      <c r="N34" s="3">
        <f t="shared" si="1"/>
        <v>200</v>
      </c>
    </row>
    <row r="35" spans="1:14" x14ac:dyDescent="0.35">
      <c r="A35" s="6">
        <v>32</v>
      </c>
      <c r="B35" s="4" t="s">
        <v>61</v>
      </c>
      <c r="C35" s="4" t="s">
        <v>43</v>
      </c>
      <c r="D35" s="4" t="s">
        <v>14</v>
      </c>
      <c r="E35" s="4">
        <v>200</v>
      </c>
      <c r="F35" s="3">
        <v>6.67</v>
      </c>
      <c r="G35" s="3">
        <v>10.029999999999999</v>
      </c>
      <c r="H35" s="3">
        <f>66.58+3.56</f>
        <v>70.14</v>
      </c>
      <c r="I35" s="3">
        <v>5.12</v>
      </c>
      <c r="J35" s="3">
        <f>9.04+55.16</f>
        <v>64.199999999999989</v>
      </c>
      <c r="K35" s="3">
        <v>13.02</v>
      </c>
      <c r="L35" s="3">
        <f>7.24+36.29</f>
        <v>43.53</v>
      </c>
      <c r="M35" s="3">
        <f t="shared" si="0"/>
        <v>213</v>
      </c>
      <c r="N35" s="3">
        <f t="shared" si="1"/>
        <v>413</v>
      </c>
    </row>
    <row r="36" spans="1:14" x14ac:dyDescent="0.35">
      <c r="A36" s="6">
        <v>33</v>
      </c>
      <c r="B36" s="4" t="s">
        <v>62</v>
      </c>
      <c r="C36" s="4" t="s">
        <v>43</v>
      </c>
      <c r="D36" s="4" t="s">
        <v>14</v>
      </c>
      <c r="E36" s="4">
        <v>250</v>
      </c>
      <c r="F36" s="3">
        <v>41.21</v>
      </c>
      <c r="G36" s="3"/>
      <c r="H36" s="3">
        <v>61.75</v>
      </c>
      <c r="I36" s="3">
        <v>34.75</v>
      </c>
      <c r="J36" s="3"/>
      <c r="K36" s="3">
        <v>56.37</v>
      </c>
      <c r="L36" s="3">
        <v>33.69</v>
      </c>
      <c r="M36" s="3">
        <f t="shared" si="0"/>
        <v>228</v>
      </c>
      <c r="N36" s="3">
        <f t="shared" si="1"/>
        <v>478</v>
      </c>
    </row>
    <row r="37" spans="1:14" x14ac:dyDescent="0.35">
      <c r="A37" s="6">
        <v>34</v>
      </c>
      <c r="B37" s="4" t="s">
        <v>63</v>
      </c>
      <c r="C37" s="4" t="s">
        <v>48</v>
      </c>
      <c r="D37" s="4" t="s">
        <v>15</v>
      </c>
      <c r="E37" s="4">
        <v>250</v>
      </c>
      <c r="F37" s="3"/>
      <c r="G37" s="3"/>
      <c r="H37" s="3"/>
      <c r="I37" s="3"/>
      <c r="J37" s="3"/>
      <c r="K37" s="3"/>
      <c r="L37" s="3"/>
      <c r="M37" s="3">
        <f t="shared" si="0"/>
        <v>0</v>
      </c>
      <c r="N37" s="3">
        <f t="shared" si="1"/>
        <v>250</v>
      </c>
    </row>
    <row r="38" spans="1:14" x14ac:dyDescent="0.35">
      <c r="A38" s="6">
        <v>35</v>
      </c>
      <c r="B38" s="4" t="s">
        <v>64</v>
      </c>
      <c r="C38" s="4" t="s">
        <v>65</v>
      </c>
      <c r="D38" s="4" t="s">
        <v>66</v>
      </c>
      <c r="E38" s="4">
        <v>200</v>
      </c>
      <c r="F38" s="3">
        <v>5.34</v>
      </c>
      <c r="G38" s="3">
        <v>3.53</v>
      </c>
      <c r="H38" s="3">
        <v>25.53</v>
      </c>
      <c r="I38" s="3">
        <f>21.05+8.39</f>
        <v>29.44</v>
      </c>
      <c r="J38" s="3">
        <f>16.21+2</f>
        <v>18.21</v>
      </c>
      <c r="K38" s="3">
        <v>21.2</v>
      </c>
      <c r="L38" s="3">
        <f>30.03+6.01</f>
        <v>36.04</v>
      </c>
      <c r="M38" s="3">
        <f t="shared" si="0"/>
        <v>139</v>
      </c>
      <c r="N38" s="3">
        <f t="shared" si="1"/>
        <v>339</v>
      </c>
    </row>
    <row r="39" spans="1:14" x14ac:dyDescent="0.35">
      <c r="A39" s="6">
        <v>36</v>
      </c>
      <c r="B39" s="4" t="s">
        <v>64</v>
      </c>
      <c r="C39" s="4" t="s">
        <v>67</v>
      </c>
      <c r="D39" s="4" t="s">
        <v>15</v>
      </c>
      <c r="E39" s="4">
        <v>200</v>
      </c>
      <c r="F39" s="3">
        <f>5.28+6.33</f>
        <v>11.61</v>
      </c>
      <c r="G39" s="3">
        <v>5.01</v>
      </c>
      <c r="H39" s="3">
        <v>9.26</v>
      </c>
      <c r="I39" s="3">
        <v>9.1300000000000008</v>
      </c>
      <c r="J39" s="3">
        <v>8.83</v>
      </c>
      <c r="K39" s="3">
        <v>10.5</v>
      </c>
      <c r="L39" s="3">
        <v>6.68</v>
      </c>
      <c r="M39" s="3">
        <f t="shared" si="0"/>
        <v>61</v>
      </c>
      <c r="N39" s="3">
        <f t="shared" si="1"/>
        <v>261</v>
      </c>
    </row>
    <row r="40" spans="1:14" x14ac:dyDescent="0.35">
      <c r="A40" s="6">
        <v>37</v>
      </c>
      <c r="B40" s="4" t="s">
        <v>64</v>
      </c>
      <c r="C40" s="4" t="s">
        <v>68</v>
      </c>
      <c r="D40" s="4" t="s">
        <v>16</v>
      </c>
      <c r="E40" s="4">
        <v>200</v>
      </c>
      <c r="F40" s="3">
        <f>5.34</f>
        <v>5.34</v>
      </c>
      <c r="G40" s="3">
        <v>5.01</v>
      </c>
      <c r="H40" s="3"/>
      <c r="I40" s="3">
        <v>8.39</v>
      </c>
      <c r="J40" s="3"/>
      <c r="K40" s="3"/>
      <c r="L40" s="3"/>
      <c r="M40" s="3">
        <f t="shared" si="0"/>
        <v>19</v>
      </c>
      <c r="N40" s="3">
        <f t="shared" si="1"/>
        <v>219</v>
      </c>
    </row>
    <row r="41" spans="1:14" x14ac:dyDescent="0.35">
      <c r="A41" s="6">
        <v>38</v>
      </c>
      <c r="B41" s="4" t="s">
        <v>69</v>
      </c>
      <c r="C41" s="4" t="s">
        <v>70</v>
      </c>
      <c r="D41" s="4" t="s">
        <v>15</v>
      </c>
      <c r="E41" s="4">
        <v>100</v>
      </c>
      <c r="F41" s="3">
        <v>7.07</v>
      </c>
      <c r="G41" s="3"/>
      <c r="H41" s="3">
        <v>3.1</v>
      </c>
      <c r="I41" s="3">
        <v>7.36</v>
      </c>
      <c r="J41" s="3">
        <v>5.13</v>
      </c>
      <c r="K41" s="3"/>
      <c r="L41" s="3">
        <v>5</v>
      </c>
      <c r="M41" s="3">
        <f t="shared" si="0"/>
        <v>28</v>
      </c>
      <c r="N41" s="3">
        <f t="shared" si="1"/>
        <v>128</v>
      </c>
    </row>
    <row r="42" spans="1:14" x14ac:dyDescent="0.35">
      <c r="A42" s="6">
        <v>39</v>
      </c>
      <c r="B42" s="4" t="s">
        <v>71</v>
      </c>
      <c r="C42" s="4" t="s">
        <v>72</v>
      </c>
      <c r="D42" s="4" t="s">
        <v>16</v>
      </c>
      <c r="E42" s="4">
        <v>100</v>
      </c>
      <c r="F42" s="3">
        <v>5</v>
      </c>
      <c r="G42" s="3">
        <v>3</v>
      </c>
      <c r="H42" s="3">
        <v>11.16</v>
      </c>
      <c r="I42" s="3">
        <v>7.43</v>
      </c>
      <c r="J42" s="3">
        <v>2.64</v>
      </c>
      <c r="K42" s="3">
        <v>2.15</v>
      </c>
      <c r="L42" s="3">
        <v>4.16</v>
      </c>
      <c r="M42" s="3">
        <f t="shared" si="0"/>
        <v>36</v>
      </c>
      <c r="N42" s="3">
        <f t="shared" si="1"/>
        <v>136</v>
      </c>
    </row>
    <row r="43" spans="1:14" x14ac:dyDescent="0.35">
      <c r="A43" s="6">
        <v>40</v>
      </c>
      <c r="B43" s="4" t="s">
        <v>71</v>
      </c>
      <c r="C43" s="4" t="s">
        <v>26</v>
      </c>
      <c r="D43" s="4" t="s">
        <v>16</v>
      </c>
      <c r="E43" s="4">
        <v>100</v>
      </c>
      <c r="F43" s="3">
        <v>7.36</v>
      </c>
      <c r="G43" s="3">
        <v>5.0199999999999996</v>
      </c>
      <c r="H43" s="3">
        <v>10.73</v>
      </c>
      <c r="I43" s="3">
        <v>7.24</v>
      </c>
      <c r="J43" s="3">
        <v>4.8499999999999996</v>
      </c>
      <c r="K43" s="3">
        <v>3.04</v>
      </c>
      <c r="L43" s="3">
        <v>5.36</v>
      </c>
      <c r="M43" s="3">
        <f t="shared" si="0"/>
        <v>44</v>
      </c>
      <c r="N43" s="3">
        <f t="shared" si="1"/>
        <v>144</v>
      </c>
    </row>
    <row r="44" spans="1:14" x14ac:dyDescent="0.35">
      <c r="A44" s="6">
        <v>41</v>
      </c>
      <c r="B44" s="4" t="s">
        <v>73</v>
      </c>
      <c r="C44" s="4" t="s">
        <v>74</v>
      </c>
      <c r="D44" s="4" t="s">
        <v>15</v>
      </c>
      <c r="E44" s="4">
        <v>100</v>
      </c>
      <c r="F44" s="3">
        <v>9.0299999999999994</v>
      </c>
      <c r="G44" s="3"/>
      <c r="H44" s="3">
        <v>2.21</v>
      </c>
      <c r="I44" s="3">
        <v>43.87</v>
      </c>
      <c r="J44" s="3"/>
      <c r="K44" s="3"/>
      <c r="L44" s="3"/>
      <c r="M44" s="3">
        <f t="shared" si="0"/>
        <v>55</v>
      </c>
      <c r="N44" s="3">
        <f t="shared" si="1"/>
        <v>155</v>
      </c>
    </row>
    <row r="45" spans="1:14" x14ac:dyDescent="0.35">
      <c r="A45" s="6">
        <v>42</v>
      </c>
      <c r="B45" s="4" t="s">
        <v>75</v>
      </c>
      <c r="C45" s="4" t="s">
        <v>76</v>
      </c>
      <c r="D45" s="4" t="s">
        <v>15</v>
      </c>
      <c r="E45" s="4">
        <v>300</v>
      </c>
      <c r="F45" s="3"/>
      <c r="G45" s="3"/>
      <c r="H45" s="3"/>
      <c r="I45" s="3"/>
      <c r="J45" s="3"/>
      <c r="K45" s="3"/>
      <c r="L45" s="3"/>
      <c r="M45" s="3">
        <f t="shared" si="0"/>
        <v>0</v>
      </c>
      <c r="N45" s="3">
        <f t="shared" si="1"/>
        <v>300</v>
      </c>
    </row>
    <row r="46" spans="1:14" x14ac:dyDescent="0.35">
      <c r="A46" s="6">
        <v>43</v>
      </c>
      <c r="B46" s="4" t="s">
        <v>77</v>
      </c>
      <c r="C46" s="4" t="s">
        <v>22</v>
      </c>
      <c r="D46" s="4" t="s">
        <v>15</v>
      </c>
      <c r="E46" s="4">
        <v>300</v>
      </c>
      <c r="G46" s="3"/>
      <c r="H46" s="3"/>
      <c r="I46" s="3"/>
      <c r="J46" s="3"/>
      <c r="K46" s="3"/>
      <c r="L46" s="3"/>
      <c r="M46" s="3">
        <f t="shared" si="0"/>
        <v>0</v>
      </c>
      <c r="N46" s="3">
        <f t="shared" si="1"/>
        <v>300</v>
      </c>
    </row>
    <row r="47" spans="1:14" x14ac:dyDescent="0.35">
      <c r="A47" s="6">
        <v>44</v>
      </c>
      <c r="B47" s="4" t="s">
        <v>78</v>
      </c>
      <c r="C47" s="4" t="s">
        <v>39</v>
      </c>
      <c r="D47" s="4" t="s">
        <v>14</v>
      </c>
      <c r="E47" s="4">
        <v>200</v>
      </c>
      <c r="F47" s="3">
        <f>6.37+6.6</f>
        <v>12.969999999999999</v>
      </c>
      <c r="G47" s="3">
        <f>7.56+16.95</f>
        <v>24.509999999999998</v>
      </c>
      <c r="H47" s="3">
        <f>30.31+11.15</f>
        <v>41.46</v>
      </c>
      <c r="I47" s="3">
        <v>16.03</v>
      </c>
      <c r="J47" s="3">
        <f>46.99+25.08+5.28</f>
        <v>77.349999999999994</v>
      </c>
      <c r="K47" s="3">
        <f>3.56+34.69</f>
        <v>38.25</v>
      </c>
      <c r="L47" s="3"/>
      <c r="M47" s="3">
        <f t="shared" si="0"/>
        <v>211</v>
      </c>
      <c r="N47" s="3">
        <f t="shared" si="1"/>
        <v>411</v>
      </c>
    </row>
    <row r="48" spans="1:14" x14ac:dyDescent="0.35">
      <c r="A48" s="6">
        <v>45</v>
      </c>
      <c r="B48" s="4" t="s">
        <v>80</v>
      </c>
      <c r="C48" s="4" t="s">
        <v>81</v>
      </c>
      <c r="D48" s="4" t="s">
        <v>14</v>
      </c>
      <c r="E48" s="4">
        <v>150</v>
      </c>
      <c r="F48" s="3"/>
      <c r="G48" s="3"/>
      <c r="H48" s="3"/>
      <c r="I48" s="3"/>
      <c r="J48" s="3"/>
      <c r="K48" s="3"/>
      <c r="L48" s="3"/>
      <c r="M48" s="3">
        <f t="shared" si="0"/>
        <v>0</v>
      </c>
      <c r="N48" s="3">
        <f t="shared" si="1"/>
        <v>150</v>
      </c>
    </row>
    <row r="49" spans="1:14" x14ac:dyDescent="0.35">
      <c r="A49" s="6">
        <v>46</v>
      </c>
      <c r="B49" s="4" t="s">
        <v>85</v>
      </c>
      <c r="C49" s="4" t="s">
        <v>82</v>
      </c>
      <c r="D49" s="4" t="s">
        <v>15</v>
      </c>
      <c r="E49" s="4">
        <v>200</v>
      </c>
      <c r="F49" s="3"/>
      <c r="G49" s="3">
        <v>10.85</v>
      </c>
      <c r="H49" s="3">
        <v>6.93</v>
      </c>
      <c r="I49" s="3">
        <v>18.68</v>
      </c>
      <c r="J49" s="3"/>
      <c r="K49" s="3"/>
      <c r="L49" s="3"/>
      <c r="M49" s="3">
        <f t="shared" si="0"/>
        <v>36</v>
      </c>
      <c r="N49" s="3">
        <f t="shared" si="1"/>
        <v>236</v>
      </c>
    </row>
    <row r="50" spans="1:14" x14ac:dyDescent="0.35">
      <c r="A50" s="6">
        <v>47</v>
      </c>
      <c r="B50" s="4" t="s">
        <v>83</v>
      </c>
      <c r="C50" s="4" t="s">
        <v>84</v>
      </c>
      <c r="D50" s="4" t="s">
        <v>14</v>
      </c>
      <c r="E50" s="4">
        <v>200</v>
      </c>
      <c r="F50" s="3"/>
      <c r="G50" s="3">
        <v>10.85</v>
      </c>
      <c r="H50" s="3">
        <v>6.93</v>
      </c>
      <c r="I50" s="3">
        <v>18.68</v>
      </c>
      <c r="J50" s="3"/>
      <c r="K50" s="3"/>
      <c r="L50" s="3"/>
      <c r="M50" s="3">
        <f t="shared" si="0"/>
        <v>36</v>
      </c>
      <c r="N50" s="3">
        <f t="shared" si="1"/>
        <v>236</v>
      </c>
    </row>
    <row r="51" spans="1:14" x14ac:dyDescent="0.35">
      <c r="A51" s="6">
        <v>48</v>
      </c>
      <c r="B51" s="4" t="s">
        <v>86</v>
      </c>
      <c r="C51" s="4" t="s">
        <v>87</v>
      </c>
      <c r="D51" s="4" t="s">
        <v>14</v>
      </c>
      <c r="E51" s="4">
        <v>500</v>
      </c>
      <c r="F51" s="3"/>
      <c r="G51" s="3"/>
      <c r="H51" s="3"/>
      <c r="I51" s="3">
        <v>2.2200000000000002</v>
      </c>
      <c r="J51" s="3">
        <v>2.39</v>
      </c>
      <c r="K51" s="3">
        <v>2.62</v>
      </c>
      <c r="L51" s="3">
        <f>26.73+2.4+41.54</f>
        <v>70.67</v>
      </c>
      <c r="M51" s="3">
        <f t="shared" si="0"/>
        <v>78</v>
      </c>
      <c r="N51" s="3">
        <f t="shared" si="1"/>
        <v>578</v>
      </c>
    </row>
    <row r="52" spans="1:14" x14ac:dyDescent="0.35">
      <c r="A52" s="6">
        <v>49</v>
      </c>
      <c r="B52" s="4" t="s">
        <v>88</v>
      </c>
      <c r="C52" s="4" t="s">
        <v>89</v>
      </c>
      <c r="D52" s="4" t="s">
        <v>15</v>
      </c>
      <c r="E52" s="4">
        <v>300</v>
      </c>
      <c r="F52" s="3">
        <v>5.89</v>
      </c>
      <c r="G52" s="3">
        <f>7.01+4.11</f>
        <v>11.120000000000001</v>
      </c>
      <c r="H52" s="3">
        <v>7.18</v>
      </c>
      <c r="I52" s="3"/>
      <c r="J52" s="3"/>
      <c r="K52" s="3"/>
      <c r="L52" s="3"/>
      <c r="M52" s="3">
        <f t="shared" si="0"/>
        <v>24</v>
      </c>
      <c r="N52" s="3">
        <f t="shared" si="1"/>
        <v>324</v>
      </c>
    </row>
    <row r="53" spans="1:14" x14ac:dyDescent="0.35">
      <c r="A53" s="6">
        <v>50</v>
      </c>
      <c r="B53" s="4" t="s">
        <v>90</v>
      </c>
      <c r="C53" s="4" t="s">
        <v>39</v>
      </c>
      <c r="D53" s="4" t="s">
        <v>14</v>
      </c>
      <c r="E53" s="4">
        <v>250</v>
      </c>
      <c r="F53" s="3">
        <v>16.010000000000002</v>
      </c>
      <c r="G53" s="3">
        <v>9.02</v>
      </c>
      <c r="H53" s="3"/>
      <c r="I53" s="3"/>
      <c r="J53" s="3"/>
      <c r="K53" s="3"/>
      <c r="L53" s="3"/>
      <c r="M53" s="3">
        <f t="shared" si="0"/>
        <v>25</v>
      </c>
      <c r="N53" s="3">
        <f t="shared" si="1"/>
        <v>275</v>
      </c>
    </row>
    <row r="54" spans="1:14" x14ac:dyDescent="0.35">
      <c r="A54" s="6">
        <v>51</v>
      </c>
      <c r="B54" s="4" t="s">
        <v>91</v>
      </c>
      <c r="C54" s="4" t="s">
        <v>92</v>
      </c>
      <c r="D54" s="4" t="s">
        <v>15</v>
      </c>
      <c r="E54" s="4">
        <v>250</v>
      </c>
      <c r="F54" s="3">
        <v>5.44</v>
      </c>
      <c r="G54" s="3">
        <v>9</v>
      </c>
      <c r="H54" s="3"/>
      <c r="I54" s="3"/>
      <c r="J54" s="3"/>
      <c r="K54" s="3"/>
      <c r="L54" s="3"/>
      <c r="M54" s="3">
        <f t="shared" si="0"/>
        <v>14</v>
      </c>
      <c r="N54" s="3">
        <f t="shared" si="1"/>
        <v>264</v>
      </c>
    </row>
    <row r="55" spans="1:14" x14ac:dyDescent="0.35">
      <c r="A55" s="6">
        <v>52</v>
      </c>
      <c r="B55" s="4" t="s">
        <v>93</v>
      </c>
      <c r="C55" s="4" t="s">
        <v>94</v>
      </c>
      <c r="D55" s="4" t="s">
        <v>14</v>
      </c>
      <c r="E55" s="4">
        <v>500</v>
      </c>
      <c r="F55" s="3"/>
      <c r="G55" s="3"/>
      <c r="H55" s="3"/>
      <c r="I55" s="3"/>
      <c r="J55" s="3"/>
      <c r="K55" s="3"/>
      <c r="L55" s="3"/>
      <c r="M55" s="3">
        <f t="shared" si="0"/>
        <v>0</v>
      </c>
      <c r="N55" s="3">
        <f t="shared" si="1"/>
        <v>500</v>
      </c>
    </row>
    <row r="56" spans="1:14" x14ac:dyDescent="0.35">
      <c r="A56" s="6">
        <v>53</v>
      </c>
      <c r="B56" s="4" t="s">
        <v>102</v>
      </c>
      <c r="C56" s="4" t="s">
        <v>103</v>
      </c>
      <c r="D56" s="4" t="s">
        <v>15</v>
      </c>
      <c r="E56" s="4">
        <v>300</v>
      </c>
      <c r="F56" s="3">
        <v>4.68</v>
      </c>
      <c r="G56" s="3">
        <v>12.83</v>
      </c>
      <c r="H56" s="3">
        <v>9.4</v>
      </c>
      <c r="I56" s="3"/>
      <c r="J56" s="3">
        <f>6.76+12.6</f>
        <v>19.36</v>
      </c>
      <c r="K56" s="3">
        <v>10.01</v>
      </c>
      <c r="L56" s="3">
        <v>11.39</v>
      </c>
      <c r="M56" s="3">
        <f t="shared" si="0"/>
        <v>68</v>
      </c>
      <c r="N56" s="3">
        <f t="shared" si="1"/>
        <v>368</v>
      </c>
    </row>
    <row r="57" spans="1:14" x14ac:dyDescent="0.35">
      <c r="A57" s="6">
        <v>54</v>
      </c>
      <c r="B57" s="4" t="s">
        <v>104</v>
      </c>
      <c r="C57" s="4" t="s">
        <v>105</v>
      </c>
      <c r="D57" s="4" t="s">
        <v>14</v>
      </c>
      <c r="E57" s="4">
        <v>250</v>
      </c>
      <c r="F57" s="3">
        <v>100.32</v>
      </c>
      <c r="G57" s="3"/>
      <c r="H57" s="3">
        <v>64.260000000000005</v>
      </c>
      <c r="I57" s="3">
        <v>24.15</v>
      </c>
      <c r="J57" s="3">
        <v>54.12</v>
      </c>
      <c r="K57" s="3">
        <v>33.79</v>
      </c>
      <c r="L57" s="3">
        <v>43.34</v>
      </c>
      <c r="M57" s="3">
        <f t="shared" si="0"/>
        <v>320</v>
      </c>
      <c r="N57" s="3">
        <f t="shared" si="1"/>
        <v>570</v>
      </c>
    </row>
    <row r="58" spans="1:14" x14ac:dyDescent="0.35">
      <c r="A58" s="6">
        <v>55</v>
      </c>
      <c r="B58" s="4" t="s">
        <v>106</v>
      </c>
      <c r="C58" s="4" t="s">
        <v>20</v>
      </c>
      <c r="D58" s="4" t="s">
        <v>15</v>
      </c>
      <c r="E58" s="4">
        <v>250</v>
      </c>
      <c r="F58" s="3"/>
      <c r="G58" s="3"/>
      <c r="H58" s="3">
        <v>45.14</v>
      </c>
      <c r="I58" s="3"/>
      <c r="J58" s="3">
        <f>3.6+25.87</f>
        <v>29.470000000000002</v>
      </c>
      <c r="K58" s="3">
        <v>30.28</v>
      </c>
      <c r="L58" s="3"/>
      <c r="M58" s="3">
        <f t="shared" si="0"/>
        <v>105</v>
      </c>
      <c r="N58" s="3">
        <f t="shared" si="1"/>
        <v>355</v>
      </c>
    </row>
    <row r="59" spans="1:14" x14ac:dyDescent="0.35">
      <c r="A59" s="6">
        <v>56</v>
      </c>
      <c r="B59" s="4" t="s">
        <v>104</v>
      </c>
      <c r="C59" s="4" t="s">
        <v>107</v>
      </c>
      <c r="D59" s="4" t="s">
        <v>16</v>
      </c>
      <c r="E59" s="4">
        <v>250</v>
      </c>
      <c r="F59" s="3">
        <v>19.62</v>
      </c>
      <c r="G59" s="3"/>
      <c r="H59" s="3">
        <v>64.37</v>
      </c>
      <c r="I59" s="3">
        <v>24.41</v>
      </c>
      <c r="J59" s="3">
        <v>3.6</v>
      </c>
      <c r="K59" s="3">
        <v>30.48</v>
      </c>
      <c r="L59" s="3">
        <f>1.36+4.94+2.03</f>
        <v>8.33</v>
      </c>
      <c r="M59" s="3">
        <f t="shared" si="0"/>
        <v>151</v>
      </c>
      <c r="N59" s="3">
        <f t="shared" si="1"/>
        <v>401</v>
      </c>
    </row>
    <row r="60" spans="1:14" x14ac:dyDescent="0.35">
      <c r="A60" s="6">
        <v>57</v>
      </c>
      <c r="B60" s="4" t="s">
        <v>104</v>
      </c>
      <c r="C60" s="4" t="s">
        <v>108</v>
      </c>
      <c r="D60" s="4" t="s">
        <v>16</v>
      </c>
      <c r="E60" s="4">
        <v>250</v>
      </c>
      <c r="F60" s="3"/>
      <c r="G60" s="3"/>
      <c r="H60" s="3"/>
      <c r="I60" s="3"/>
      <c r="J60" s="3">
        <v>3.6</v>
      </c>
      <c r="K60" s="3"/>
      <c r="L60" s="3"/>
      <c r="M60" s="3">
        <f t="shared" si="0"/>
        <v>4</v>
      </c>
      <c r="N60" s="3">
        <f t="shared" si="1"/>
        <v>254</v>
      </c>
    </row>
    <row r="61" spans="1:14" x14ac:dyDescent="0.35">
      <c r="A61" s="6">
        <v>58</v>
      </c>
      <c r="B61" s="4" t="s">
        <v>109</v>
      </c>
      <c r="C61" s="4" t="s">
        <v>110</v>
      </c>
      <c r="D61" s="4" t="s">
        <v>15</v>
      </c>
      <c r="E61" s="4">
        <v>111</v>
      </c>
      <c r="F61" s="3">
        <f>5.04+10.77</f>
        <v>15.809999999999999</v>
      </c>
      <c r="G61" s="3">
        <f>5.01+5.37</f>
        <v>10.379999999999999</v>
      </c>
      <c r="H61" s="3">
        <f>15.1+11.03</f>
        <v>26.13</v>
      </c>
      <c r="I61" s="3"/>
      <c r="J61" s="3">
        <v>5.05</v>
      </c>
      <c r="K61" s="3">
        <v>5.56</v>
      </c>
      <c r="L61" s="3">
        <v>10.09</v>
      </c>
      <c r="M61" s="3">
        <f t="shared" si="0"/>
        <v>73</v>
      </c>
      <c r="N61" s="3">
        <f t="shared" si="1"/>
        <v>184</v>
      </c>
    </row>
    <row r="62" spans="1:14" x14ac:dyDescent="0.35">
      <c r="A62" s="6">
        <v>59</v>
      </c>
      <c r="B62" s="4" t="s">
        <v>109</v>
      </c>
      <c r="C62" s="4" t="s">
        <v>111</v>
      </c>
      <c r="D62" s="4" t="s">
        <v>15</v>
      </c>
      <c r="E62" s="4">
        <v>200</v>
      </c>
      <c r="F62" s="3">
        <v>10.029999999999999</v>
      </c>
      <c r="G62" s="3">
        <v>11.07</v>
      </c>
      <c r="H62" s="3">
        <f>6.06+6.14</f>
        <v>12.2</v>
      </c>
      <c r="I62" s="3">
        <v>6.2</v>
      </c>
      <c r="J62" s="3">
        <v>19.05</v>
      </c>
      <c r="K62" s="3">
        <v>13.25</v>
      </c>
      <c r="L62" s="3"/>
      <c r="M62" s="3">
        <f t="shared" si="0"/>
        <v>72</v>
      </c>
      <c r="N62" s="3">
        <f t="shared" si="1"/>
        <v>272</v>
      </c>
    </row>
    <row r="63" spans="1:14" x14ac:dyDescent="0.35">
      <c r="A63" s="6">
        <v>60</v>
      </c>
      <c r="B63" s="4" t="s">
        <v>112</v>
      </c>
      <c r="C63" s="4" t="s">
        <v>113</v>
      </c>
      <c r="D63" s="4" t="s">
        <v>16</v>
      </c>
      <c r="E63" s="4">
        <v>200</v>
      </c>
      <c r="F63" s="3"/>
      <c r="G63" s="3"/>
      <c r="H63" s="3"/>
      <c r="I63" s="3"/>
      <c r="J63" s="3"/>
      <c r="K63" s="3"/>
      <c r="L63" s="3">
        <f>8.18+7.08+3.1</f>
        <v>18.36</v>
      </c>
      <c r="M63" s="3">
        <f t="shared" si="0"/>
        <v>18</v>
      </c>
      <c r="N63" s="3">
        <f t="shared" si="1"/>
        <v>218</v>
      </c>
    </row>
    <row r="64" spans="1:14" x14ac:dyDescent="0.35">
      <c r="A64" s="6">
        <v>61</v>
      </c>
      <c r="B64" s="4" t="s">
        <v>109</v>
      </c>
      <c r="C64" s="4" t="s">
        <v>114</v>
      </c>
      <c r="D64" s="4" t="s">
        <v>16</v>
      </c>
      <c r="E64" s="4">
        <v>200</v>
      </c>
      <c r="F64" s="3">
        <f>6.5+7.13+5.11</f>
        <v>18.739999999999998</v>
      </c>
      <c r="G64" s="3"/>
      <c r="H64" s="3">
        <v>8.14</v>
      </c>
      <c r="I64" s="3"/>
      <c r="J64" s="3"/>
      <c r="K64" s="3"/>
      <c r="L64" s="3">
        <f>8.55+30.71</f>
        <v>39.260000000000005</v>
      </c>
      <c r="M64" s="3">
        <f t="shared" si="0"/>
        <v>66</v>
      </c>
      <c r="N64" s="3">
        <f t="shared" si="1"/>
        <v>266</v>
      </c>
    </row>
    <row r="65" spans="1:14" x14ac:dyDescent="0.35">
      <c r="A65" s="6">
        <v>62</v>
      </c>
      <c r="B65" s="4" t="s">
        <v>115</v>
      </c>
      <c r="C65" s="4" t="s">
        <v>43</v>
      </c>
      <c r="D65" s="4" t="s">
        <v>14</v>
      </c>
      <c r="E65" s="4">
        <v>200</v>
      </c>
      <c r="F65" s="3"/>
      <c r="G65" s="3"/>
      <c r="H65" s="3"/>
      <c r="I65" s="3"/>
      <c r="J65" s="3"/>
      <c r="K65" s="3"/>
      <c r="L65" s="3"/>
      <c r="M65" s="3">
        <f t="shared" si="0"/>
        <v>0</v>
      </c>
      <c r="N65" s="3">
        <f t="shared" si="1"/>
        <v>200</v>
      </c>
    </row>
    <row r="66" spans="1:14" x14ac:dyDescent="0.35">
      <c r="A66" s="6">
        <v>63</v>
      </c>
      <c r="B66" s="4" t="s">
        <v>116</v>
      </c>
      <c r="C66" s="4" t="s">
        <v>53</v>
      </c>
      <c r="D66" s="4" t="s">
        <v>14</v>
      </c>
      <c r="E66" s="4">
        <v>125</v>
      </c>
      <c r="F66" s="3">
        <f>7.2+10.2</f>
        <v>17.399999999999999</v>
      </c>
      <c r="G66" s="3">
        <v>13.67</v>
      </c>
      <c r="H66" s="3"/>
      <c r="I66" s="3"/>
      <c r="J66" s="3">
        <v>6.08</v>
      </c>
      <c r="K66" s="3"/>
      <c r="L66" s="3">
        <v>12.03</v>
      </c>
      <c r="M66" s="3">
        <f t="shared" si="0"/>
        <v>49</v>
      </c>
      <c r="N66" s="3">
        <f t="shared" si="1"/>
        <v>174</v>
      </c>
    </row>
    <row r="67" spans="1:14" x14ac:dyDescent="0.35">
      <c r="A67" s="6">
        <v>64</v>
      </c>
      <c r="B67" s="4" t="s">
        <v>117</v>
      </c>
      <c r="C67" s="4" t="s">
        <v>67</v>
      </c>
      <c r="D67" s="4" t="s">
        <v>15</v>
      </c>
      <c r="E67" s="4">
        <v>125</v>
      </c>
      <c r="F67" s="3">
        <f>7.2+10.51</f>
        <v>17.71</v>
      </c>
      <c r="G67" s="3"/>
      <c r="H67" s="3"/>
      <c r="I67" s="3"/>
      <c r="J67" s="3"/>
      <c r="K67" s="3">
        <v>14.5</v>
      </c>
      <c r="L67" s="3"/>
      <c r="M67" s="3">
        <f t="shared" si="0"/>
        <v>32</v>
      </c>
      <c r="N67" s="3">
        <f t="shared" si="1"/>
        <v>157</v>
      </c>
    </row>
    <row r="68" spans="1:14" x14ac:dyDescent="0.35">
      <c r="A68" s="6">
        <v>65</v>
      </c>
      <c r="B68" s="4" t="s">
        <v>118</v>
      </c>
      <c r="C68" s="4" t="s">
        <v>119</v>
      </c>
      <c r="D68" s="4" t="s">
        <v>16</v>
      </c>
      <c r="E68" s="4">
        <v>125</v>
      </c>
      <c r="F68" s="3">
        <v>8.43</v>
      </c>
      <c r="G68" s="3"/>
      <c r="H68" s="3"/>
      <c r="I68" s="3"/>
      <c r="J68" s="3"/>
      <c r="K68" s="3"/>
      <c r="L68" s="3"/>
      <c r="M68" s="3">
        <f t="shared" si="0"/>
        <v>8</v>
      </c>
      <c r="N68" s="3">
        <f t="shared" si="1"/>
        <v>133</v>
      </c>
    </row>
    <row r="69" spans="1:14" x14ac:dyDescent="0.35">
      <c r="A69" s="6">
        <v>66</v>
      </c>
      <c r="B69" s="4" t="s">
        <v>116</v>
      </c>
      <c r="C69" s="4" t="s">
        <v>120</v>
      </c>
      <c r="D69" s="4" t="s">
        <v>16</v>
      </c>
      <c r="E69" s="4">
        <v>125</v>
      </c>
      <c r="F69" s="3">
        <v>8.43</v>
      </c>
      <c r="G69" s="3"/>
      <c r="H69" s="3"/>
      <c r="I69" s="3"/>
      <c r="J69" s="3"/>
      <c r="K69" s="3"/>
      <c r="L69" s="3"/>
      <c r="M69" s="3">
        <f t="shared" ref="M69:M84" si="2">ROUND(SUM(F69:L69),0)</f>
        <v>8</v>
      </c>
      <c r="N69" s="3">
        <f t="shared" ref="N69:N84" si="3">E69+M69</f>
        <v>133</v>
      </c>
    </row>
    <row r="70" spans="1:14" x14ac:dyDescent="0.35">
      <c r="A70" s="6">
        <v>67</v>
      </c>
      <c r="B70" s="4" t="s">
        <v>121</v>
      </c>
      <c r="C70" s="4" t="s">
        <v>24</v>
      </c>
      <c r="D70" s="4" t="s">
        <v>15</v>
      </c>
      <c r="E70" s="4">
        <v>100</v>
      </c>
      <c r="F70" s="1">
        <v>6.26</v>
      </c>
      <c r="G70" s="3">
        <v>4.54</v>
      </c>
      <c r="H70" s="3">
        <v>10.65</v>
      </c>
      <c r="I70" s="3">
        <v>2.58</v>
      </c>
      <c r="J70" s="3"/>
      <c r="K70" s="3"/>
      <c r="L70" s="3"/>
      <c r="M70" s="3">
        <f t="shared" si="2"/>
        <v>24</v>
      </c>
      <c r="N70" s="3">
        <f t="shared" si="3"/>
        <v>124</v>
      </c>
    </row>
    <row r="71" spans="1:14" x14ac:dyDescent="0.35">
      <c r="A71" s="6">
        <v>68</v>
      </c>
      <c r="B71" s="4" t="s">
        <v>121</v>
      </c>
      <c r="C71" s="4" t="s">
        <v>48</v>
      </c>
      <c r="D71" s="4" t="s">
        <v>16</v>
      </c>
      <c r="E71" s="4">
        <v>100</v>
      </c>
      <c r="F71" s="3"/>
      <c r="G71" s="3">
        <v>4.54</v>
      </c>
      <c r="H71" s="3">
        <v>10.65</v>
      </c>
      <c r="I71" s="3"/>
      <c r="J71" s="3"/>
      <c r="K71" s="3"/>
      <c r="L71" s="3"/>
      <c r="M71" s="3">
        <f t="shared" si="2"/>
        <v>15</v>
      </c>
      <c r="N71" s="3">
        <f t="shared" si="3"/>
        <v>115</v>
      </c>
    </row>
    <row r="72" spans="1:14" x14ac:dyDescent="0.35">
      <c r="A72" s="6">
        <v>69</v>
      </c>
      <c r="B72" s="4" t="s">
        <v>121</v>
      </c>
      <c r="C72" s="4" t="s">
        <v>122</v>
      </c>
      <c r="D72" s="4" t="s">
        <v>16</v>
      </c>
      <c r="E72" s="4">
        <v>100</v>
      </c>
      <c r="F72" s="3"/>
      <c r="G72" s="3">
        <v>4.54</v>
      </c>
      <c r="H72" s="3">
        <v>10.65</v>
      </c>
      <c r="I72" s="3"/>
      <c r="J72" s="3"/>
      <c r="K72" s="3"/>
      <c r="L72" s="3"/>
      <c r="M72" s="3">
        <f t="shared" si="2"/>
        <v>15</v>
      </c>
      <c r="N72" s="3">
        <f t="shared" si="3"/>
        <v>115</v>
      </c>
    </row>
    <row r="73" spans="1:14" x14ac:dyDescent="0.35">
      <c r="A73" s="6">
        <v>70</v>
      </c>
      <c r="B73" s="4" t="s">
        <v>123</v>
      </c>
      <c r="C73" s="4" t="s">
        <v>119</v>
      </c>
      <c r="D73" s="4" t="s">
        <v>124</v>
      </c>
      <c r="E73" s="4">
        <v>200</v>
      </c>
      <c r="F73" s="3"/>
      <c r="G73" s="3"/>
      <c r="H73" s="3"/>
      <c r="I73" s="3"/>
      <c r="J73" s="3"/>
      <c r="K73" s="3"/>
      <c r="L73" s="3"/>
      <c r="M73" s="3">
        <f t="shared" si="2"/>
        <v>0</v>
      </c>
      <c r="N73" s="3">
        <f t="shared" si="3"/>
        <v>200</v>
      </c>
    </row>
    <row r="74" spans="1:14" x14ac:dyDescent="0.35">
      <c r="A74" s="6">
        <v>71</v>
      </c>
      <c r="B74" s="4" t="s">
        <v>125</v>
      </c>
      <c r="C74" s="4" t="s">
        <v>126</v>
      </c>
      <c r="D74" s="4" t="s">
        <v>15</v>
      </c>
      <c r="E74" s="4">
        <v>100</v>
      </c>
      <c r="F74" s="3"/>
      <c r="G74" s="3"/>
      <c r="H74" s="3">
        <v>9.0399999999999991</v>
      </c>
      <c r="I74" s="3"/>
      <c r="J74" s="3"/>
      <c r="K74" s="3"/>
      <c r="L74" s="3"/>
      <c r="M74" s="3">
        <f t="shared" si="2"/>
        <v>9</v>
      </c>
      <c r="N74" s="3">
        <f t="shared" si="3"/>
        <v>109</v>
      </c>
    </row>
    <row r="75" spans="1:14" x14ac:dyDescent="0.35">
      <c r="A75" s="6">
        <v>72</v>
      </c>
      <c r="B75" s="4" t="s">
        <v>127</v>
      </c>
      <c r="C75" s="4" t="s">
        <v>35</v>
      </c>
      <c r="D75" s="4" t="s">
        <v>14</v>
      </c>
      <c r="E75" s="4">
        <v>100</v>
      </c>
      <c r="F75" s="3"/>
      <c r="G75" s="3"/>
      <c r="H75" s="3">
        <f>18.03+18.55</f>
        <v>36.58</v>
      </c>
      <c r="I75" s="3"/>
      <c r="J75" s="3"/>
      <c r="K75" s="3"/>
      <c r="L75" s="3"/>
      <c r="M75" s="3">
        <f t="shared" si="2"/>
        <v>37</v>
      </c>
      <c r="N75" s="3">
        <f t="shared" si="3"/>
        <v>137</v>
      </c>
    </row>
    <row r="76" spans="1:14" x14ac:dyDescent="0.35">
      <c r="A76" s="6">
        <v>73</v>
      </c>
      <c r="B76" s="4" t="s">
        <v>125</v>
      </c>
      <c r="C76" s="4" t="s">
        <v>33</v>
      </c>
      <c r="D76" s="4" t="s">
        <v>16</v>
      </c>
      <c r="E76" s="4">
        <v>100</v>
      </c>
      <c r="F76" s="3"/>
      <c r="G76" s="3"/>
      <c r="H76" s="3">
        <v>9.01</v>
      </c>
      <c r="I76" s="3"/>
      <c r="J76" s="3"/>
      <c r="K76" s="3"/>
      <c r="L76" s="3"/>
      <c r="M76" s="3">
        <f t="shared" si="2"/>
        <v>9</v>
      </c>
      <c r="N76" s="3">
        <f t="shared" si="3"/>
        <v>109</v>
      </c>
    </row>
    <row r="77" spans="1:14" x14ac:dyDescent="0.35">
      <c r="A77" s="6">
        <v>74</v>
      </c>
      <c r="B77" s="4" t="s">
        <v>125</v>
      </c>
      <c r="C77" s="4" t="s">
        <v>119</v>
      </c>
      <c r="D77" s="4" t="s">
        <v>16</v>
      </c>
      <c r="E77" s="4">
        <v>100</v>
      </c>
      <c r="F77" s="3"/>
      <c r="G77" s="3"/>
      <c r="H77" s="3">
        <v>9.07</v>
      </c>
      <c r="I77" s="3"/>
      <c r="J77" s="3">
        <v>3.91</v>
      </c>
      <c r="K77" s="3"/>
      <c r="L77" s="3"/>
      <c r="M77" s="3">
        <f t="shared" si="2"/>
        <v>13</v>
      </c>
      <c r="N77" s="3">
        <f t="shared" si="3"/>
        <v>113</v>
      </c>
    </row>
    <row r="78" spans="1:14" x14ac:dyDescent="0.35">
      <c r="A78" s="6">
        <v>75</v>
      </c>
      <c r="B78" s="4" t="s">
        <v>128</v>
      </c>
      <c r="C78" s="4" t="s">
        <v>129</v>
      </c>
      <c r="D78" s="4" t="s">
        <v>16</v>
      </c>
      <c r="E78" s="4">
        <v>100</v>
      </c>
      <c r="F78" s="3"/>
      <c r="G78" s="3">
        <v>7.59</v>
      </c>
      <c r="H78" s="3">
        <v>3.54</v>
      </c>
      <c r="I78" s="3"/>
      <c r="J78" s="3"/>
      <c r="K78" s="3"/>
      <c r="L78" s="3"/>
      <c r="M78" s="3">
        <f t="shared" si="2"/>
        <v>11</v>
      </c>
      <c r="N78" s="3">
        <f t="shared" si="3"/>
        <v>111</v>
      </c>
    </row>
    <row r="79" spans="1:14" x14ac:dyDescent="0.35">
      <c r="A79" s="6">
        <v>76</v>
      </c>
      <c r="B79" s="4" t="s">
        <v>130</v>
      </c>
      <c r="C79" s="4" t="s">
        <v>131</v>
      </c>
      <c r="D79" s="4" t="s">
        <v>66</v>
      </c>
      <c r="E79" s="4">
        <v>125</v>
      </c>
      <c r="F79" s="3"/>
      <c r="G79" s="3"/>
      <c r="H79" s="3">
        <v>16.28</v>
      </c>
      <c r="I79" s="3">
        <v>11.52</v>
      </c>
      <c r="J79" s="3"/>
      <c r="K79" s="3">
        <v>6.46</v>
      </c>
      <c r="L79" s="3">
        <v>6.47</v>
      </c>
      <c r="M79" s="3">
        <f t="shared" si="2"/>
        <v>41</v>
      </c>
      <c r="N79" s="3">
        <f t="shared" si="3"/>
        <v>166</v>
      </c>
    </row>
    <row r="80" spans="1:14" x14ac:dyDescent="0.35">
      <c r="A80" s="6">
        <v>77</v>
      </c>
      <c r="B80" s="4" t="s">
        <v>132</v>
      </c>
      <c r="C80" s="4" t="s">
        <v>48</v>
      </c>
      <c r="D80" s="4" t="s">
        <v>15</v>
      </c>
      <c r="E80" s="4">
        <v>100</v>
      </c>
      <c r="F80" s="3"/>
      <c r="G80" s="3"/>
      <c r="H80" s="3"/>
      <c r="I80" s="3"/>
      <c r="J80" s="3"/>
      <c r="K80" s="3"/>
      <c r="L80" s="3"/>
      <c r="M80" s="3">
        <f t="shared" si="2"/>
        <v>0</v>
      </c>
      <c r="N80" s="3">
        <f t="shared" si="3"/>
        <v>100</v>
      </c>
    </row>
    <row r="81" spans="1:14" x14ac:dyDescent="0.35">
      <c r="A81" s="6">
        <v>78</v>
      </c>
      <c r="B81" s="4" t="s">
        <v>133</v>
      </c>
      <c r="C81" s="4" t="s">
        <v>134</v>
      </c>
      <c r="D81" s="4" t="s">
        <v>124</v>
      </c>
      <c r="E81" s="4">
        <v>125</v>
      </c>
      <c r="F81" s="3"/>
      <c r="G81" s="3"/>
      <c r="H81" s="3">
        <v>16.28</v>
      </c>
      <c r="I81" s="3"/>
      <c r="J81" s="3"/>
      <c r="K81" s="3"/>
      <c r="L81" s="3"/>
      <c r="M81" s="3">
        <f t="shared" si="2"/>
        <v>16</v>
      </c>
      <c r="N81" s="3">
        <f t="shared" si="3"/>
        <v>141</v>
      </c>
    </row>
    <row r="82" spans="1:14" x14ac:dyDescent="0.35">
      <c r="A82" s="6">
        <v>79</v>
      </c>
      <c r="B82" s="4" t="s">
        <v>130</v>
      </c>
      <c r="C82" s="4" t="s">
        <v>107</v>
      </c>
      <c r="D82" s="4" t="s">
        <v>16</v>
      </c>
      <c r="E82" s="4">
        <v>125</v>
      </c>
      <c r="F82" s="3"/>
      <c r="G82" s="3"/>
      <c r="H82" s="3">
        <v>16.28</v>
      </c>
      <c r="I82" s="3"/>
      <c r="J82" s="3"/>
      <c r="K82" s="3">
        <v>6.46</v>
      </c>
      <c r="L82" s="3"/>
      <c r="M82" s="3">
        <f t="shared" si="2"/>
        <v>23</v>
      </c>
      <c r="N82" s="3">
        <f t="shared" si="3"/>
        <v>148</v>
      </c>
    </row>
    <row r="83" spans="1:14" x14ac:dyDescent="0.35">
      <c r="A83" s="6">
        <v>80</v>
      </c>
      <c r="B83" s="4" t="s">
        <v>130</v>
      </c>
      <c r="C83" s="4" t="s">
        <v>135</v>
      </c>
      <c r="D83" s="4" t="s">
        <v>16</v>
      </c>
      <c r="E83" s="4">
        <v>125</v>
      </c>
      <c r="F83" s="3"/>
      <c r="G83" s="3"/>
      <c r="H83" s="3">
        <v>16.28</v>
      </c>
      <c r="I83" s="3">
        <v>11.52</v>
      </c>
      <c r="J83" s="3"/>
      <c r="K83" s="3"/>
      <c r="L83" s="3"/>
      <c r="M83" s="3">
        <f t="shared" si="2"/>
        <v>28</v>
      </c>
      <c r="N83" s="3">
        <f t="shared" si="3"/>
        <v>153</v>
      </c>
    </row>
    <row r="84" spans="1:14" x14ac:dyDescent="0.35">
      <c r="A84" s="6">
        <v>81</v>
      </c>
      <c r="B84" s="4" t="s">
        <v>136</v>
      </c>
      <c r="C84" s="4" t="s">
        <v>126</v>
      </c>
      <c r="D84" s="4" t="s">
        <v>124</v>
      </c>
      <c r="E84" s="4">
        <v>200</v>
      </c>
      <c r="F84" s="3"/>
      <c r="G84" s="3"/>
      <c r="H84" s="3"/>
      <c r="I84" s="3"/>
      <c r="J84" s="3"/>
      <c r="K84" s="3"/>
      <c r="L84" s="3"/>
      <c r="M84" s="3">
        <f t="shared" si="2"/>
        <v>0</v>
      </c>
      <c r="N84" s="3">
        <f t="shared" si="3"/>
        <v>200</v>
      </c>
    </row>
    <row r="85" spans="1:14" x14ac:dyDescent="0.35">
      <c r="A85" s="6">
        <v>82</v>
      </c>
      <c r="B85" s="4" t="s">
        <v>137</v>
      </c>
      <c r="C85" s="4" t="s">
        <v>138</v>
      </c>
      <c r="D85" s="4" t="s">
        <v>15</v>
      </c>
      <c r="E85" s="4">
        <v>150</v>
      </c>
      <c r="F85" s="3">
        <v>11.78</v>
      </c>
      <c r="G85" s="3"/>
      <c r="H85" s="3"/>
      <c r="I85" s="3"/>
      <c r="J85" s="3">
        <v>18</v>
      </c>
      <c r="K85" s="3"/>
      <c r="L85" s="3">
        <f>8.49+3.39</f>
        <v>11.88</v>
      </c>
      <c r="M85" s="3">
        <f t="shared" ref="M85:M87" si="4">ROUND(SUM(F85:L85),0)</f>
        <v>42</v>
      </c>
      <c r="N85" s="3">
        <f t="shared" ref="N85" si="5">E85+M85</f>
        <v>192</v>
      </c>
    </row>
    <row r="86" spans="1:14" x14ac:dyDescent="0.35">
      <c r="A86" s="6">
        <v>83</v>
      </c>
      <c r="B86" s="4" t="s">
        <v>139</v>
      </c>
      <c r="C86" s="4" t="s">
        <v>140</v>
      </c>
      <c r="D86" s="4" t="s">
        <v>15</v>
      </c>
      <c r="E86" s="4" t="s">
        <v>143</v>
      </c>
      <c r="F86" s="3"/>
      <c r="G86" s="3"/>
      <c r="H86" s="3"/>
      <c r="I86" s="3"/>
      <c r="J86" s="3"/>
      <c r="K86" s="3"/>
      <c r="L86" s="3">
        <v>7.23</v>
      </c>
      <c r="M86" s="3">
        <f t="shared" si="4"/>
        <v>7</v>
      </c>
      <c r="N86" s="3">
        <v>7</v>
      </c>
    </row>
    <row r="87" spans="1:14" x14ac:dyDescent="0.35">
      <c r="A87" s="6">
        <v>84</v>
      </c>
      <c r="B87" s="4" t="s">
        <v>141</v>
      </c>
      <c r="C87" s="4" t="s">
        <v>142</v>
      </c>
      <c r="D87" s="4" t="s">
        <v>15</v>
      </c>
      <c r="E87" s="4" t="s">
        <v>143</v>
      </c>
      <c r="F87" s="3"/>
      <c r="G87" s="3"/>
      <c r="H87" s="3"/>
      <c r="I87" s="3"/>
      <c r="J87" s="3"/>
      <c r="K87" s="3"/>
      <c r="L87" s="3">
        <v>7.23</v>
      </c>
      <c r="M87" s="3">
        <f t="shared" si="4"/>
        <v>7</v>
      </c>
      <c r="N87" s="3">
        <v>7</v>
      </c>
    </row>
    <row r="88" spans="1:14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9">
        <f>SUM(M4:M87)</f>
        <v>3704</v>
      </c>
      <c r="N88" s="10">
        <f>SUM(N4:N87)</f>
        <v>18965</v>
      </c>
    </row>
    <row r="89" spans="1:14" x14ac:dyDescent="0.35">
      <c r="F89"/>
      <c r="G89"/>
      <c r="H89"/>
      <c r="I89"/>
      <c r="J89"/>
      <c r="K89"/>
      <c r="L89"/>
    </row>
  </sheetData>
  <autoFilter ref="A3:N88" xr:uid="{DCC70353-391D-4051-AF89-985B73F2C74F}"/>
  <mergeCells count="7">
    <mergeCell ref="F2:L2"/>
    <mergeCell ref="A1:N1"/>
    <mergeCell ref="A2:A3"/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F9763-1A88-429C-AA85-6DE422875A8F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42DF2-95BE-4D09-A62E-D6C1C9865548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14BBE-AF28-4A86-989B-4A96B64C7065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4CEFD-58F3-4091-9B1F-3E96D7387987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AE35-F580-4E36-BE7D-9E119709929C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B99D-FFD0-42AF-98B9-F6FF5F00CAB8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D2D42-9DBB-4A2A-B729-CCE33B9BF9D2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FFC20-3611-4A05-8072-CB4DDAABC24D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E4BF6-CC16-4D2E-8F36-6CEB45DB38D6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1B0E5-EDDD-4AC5-9F76-DDCCC23E44BD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59F96-705D-4E7C-92CF-1DB11B3A8623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List10</vt:lpstr>
      <vt:lpstr>List9</vt:lpstr>
      <vt:lpstr>List11</vt:lpstr>
      <vt:lpstr>List12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Tlusty Miroslav</dc:creator>
  <cp:lastModifiedBy>TLUSTÝ Miroslav (Dr.Max CZE)</cp:lastModifiedBy>
  <cp:lastPrinted>2021-02-19T14:49:23Z</cp:lastPrinted>
  <dcterms:created xsi:type="dcterms:W3CDTF">2021-02-19T14:46:44Z</dcterms:created>
  <dcterms:modified xsi:type="dcterms:W3CDTF">2021-04-08T22:37:23Z</dcterms:modified>
</cp:coreProperties>
</file>